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D:\D\May moi\MYDOCU~1\YENMAY~1\VANBAN~1\Cong van\Công văn 2026\Nghị quyết mức chi kỳ thi 2026\Góp ý và đăng tải dự thảo NQ\"/>
    </mc:Choice>
  </mc:AlternateContent>
  <xr:revisionPtr revIDLastSave="0" documentId="13_ncr:1_{502E143A-BFFC-46FE-A0BF-35342522EE96}" xr6:coauthVersionLast="47" xr6:coauthVersionMax="47" xr10:uidLastSave="{00000000-0000-0000-0000-000000000000}"/>
  <bookViews>
    <workbookView xWindow="-120" yWindow="-120" windowWidth="29040" windowHeight="15720" firstSheet="5" activeTab="5" xr2:uid="{00000000-000D-0000-FFFF-FFFF00000000}"/>
  </bookViews>
  <sheets>
    <sheet name="StartUp" sheetId="18" state="hidden" r:id="rId1"/>
    <sheet name="PL tinh cong De xuat" sheetId="23" state="hidden" r:id="rId2"/>
    <sheet name="PL01_HSGQG_BSS" sheetId="34" state="hidden" r:id="rId3"/>
    <sheet name="PL01_HSGQG_TTrUBNDTP" sheetId="38" state="hidden" r:id="rId4"/>
    <sheet name="PL01_HSGQG_TTrSGD" sheetId="35" state="hidden" r:id="rId5"/>
    <sheet name="PL01_HSGQG_NQ" sheetId="36"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2" hidden="1">PL01_HSGQG_BSS!$A$7:$I$20</definedName>
    <definedName name="_xlnm._FilterDatabase" localSheetId="4" hidden="1">PL01_HSGQG_TTrSGD!$A$6:$I$19</definedName>
    <definedName name="_xlnm.Print_Titles" localSheetId="8">'Phu luc 03_muc chi thi HSG VH'!$4:$5</definedName>
    <definedName name="_xlnm.Print_Titles" localSheetId="7">'Phuluc02_Muchithi_TS10THPT (2)'!$6:$6</definedName>
    <definedName name="_xlnm.Print_Titles" localSheetId="5">PL01_HSGQG_NQ!$5:$5</definedName>
    <definedName name="_xlnm.Print_Titles" localSheetId="4">PL01_HSGQG_TTrSGD!$5:$6</definedName>
    <definedName name="_xlnm.Print_Titles" localSheetId="3">PL01_HSGQG_TTrUBNDTP!$5:$6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35" l="1"/>
  <c r="I7" i="35" l="1"/>
  <c r="B22" i="36" l="1"/>
  <c r="D12" i="36"/>
  <c r="D13" i="36"/>
  <c r="D14" i="36"/>
  <c r="D15" i="36"/>
  <c r="D16" i="36"/>
  <c r="C7" i="36"/>
  <c r="C8" i="36"/>
  <c r="C9" i="36"/>
  <c r="C10" i="36"/>
  <c r="C12" i="36"/>
  <c r="C13" i="36"/>
  <c r="C14" i="36"/>
  <c r="C15" i="36"/>
  <c r="C16" i="36"/>
  <c r="B7" i="36"/>
  <c r="B8" i="36"/>
  <c r="B9" i="36"/>
  <c r="B10" i="36"/>
  <c r="B11" i="36"/>
  <c r="B12" i="36"/>
  <c r="B13" i="36"/>
  <c r="B14" i="36"/>
  <c r="B15" i="36"/>
  <c r="B16" i="36"/>
  <c r="B6" i="36"/>
  <c r="A7" i="36"/>
  <c r="A8" i="36"/>
  <c r="A9" i="36"/>
  <c r="A10" i="36"/>
  <c r="A11" i="36"/>
  <c r="A12" i="36"/>
  <c r="A13" i="36"/>
  <c r="A14" i="36"/>
  <c r="A15" i="36"/>
  <c r="A16" i="36"/>
  <c r="A6" i="36"/>
  <c r="I15" i="35" l="1"/>
  <c r="H15" i="35"/>
  <c r="H16" i="35"/>
  <c r="H17" i="35"/>
  <c r="H18" i="35"/>
  <c r="H19" i="35"/>
  <c r="G8" i="35"/>
  <c r="G9" i="35"/>
  <c r="G10" i="35"/>
  <c r="G11" i="35"/>
  <c r="G15" i="35"/>
  <c r="G16" i="35"/>
  <c r="G17" i="35"/>
  <c r="G18" i="35"/>
  <c r="G19" i="35"/>
  <c r="F8" i="35"/>
  <c r="F9" i="35"/>
  <c r="F10" i="35"/>
  <c r="F11" i="35"/>
  <c r="F14" i="35"/>
  <c r="F15" i="35"/>
  <c r="F16" i="35"/>
  <c r="F17" i="35"/>
  <c r="F18" i="35"/>
  <c r="F19" i="35"/>
  <c r="F7" i="35"/>
  <c r="E8" i="35"/>
  <c r="E9" i="35"/>
  <c r="E10" i="35"/>
  <c r="E11" i="35"/>
  <c r="E14" i="35"/>
  <c r="E15" i="35"/>
  <c r="E16" i="35"/>
  <c r="E17" i="35"/>
  <c r="E18" i="35"/>
  <c r="E19" i="35"/>
  <c r="E7" i="35"/>
  <c r="D8" i="35"/>
  <c r="D9" i="35"/>
  <c r="D10" i="35"/>
  <c r="D11" i="35"/>
  <c r="D12" i="35"/>
  <c r="D13" i="35"/>
  <c r="C8" i="35"/>
  <c r="C9" i="35"/>
  <c r="C10" i="35"/>
  <c r="C11" i="35"/>
  <c r="C12" i="35"/>
  <c r="C13" i="35"/>
  <c r="B8" i="35"/>
  <c r="B9" i="35"/>
  <c r="B10" i="35"/>
  <c r="B11" i="35"/>
  <c r="B12" i="35"/>
  <c r="B13" i="35"/>
  <c r="B7" i="35"/>
  <c r="A8" i="35"/>
  <c r="A9" i="35"/>
  <c r="A10" i="35"/>
  <c r="A11" i="35"/>
  <c r="A12" i="35"/>
  <c r="A13" i="35"/>
  <c r="A7" i="35"/>
  <c r="I16" i="34"/>
  <c r="H16" i="34"/>
  <c r="H17" i="34"/>
  <c r="H18" i="34"/>
  <c r="H19" i="34"/>
  <c r="H20" i="34"/>
  <c r="G9" i="34"/>
  <c r="G10" i="34"/>
  <c r="G11" i="34"/>
  <c r="G12" i="34"/>
  <c r="G16" i="34"/>
  <c r="G17" i="34"/>
  <c r="G18" i="34"/>
  <c r="G19" i="34"/>
  <c r="G20" i="34"/>
  <c r="F9" i="34"/>
  <c r="F10" i="34"/>
  <c r="F11" i="34"/>
  <c r="F12" i="34"/>
  <c r="F15" i="34"/>
  <c r="F16" i="34"/>
  <c r="F17" i="34"/>
  <c r="F18" i="34"/>
  <c r="F19" i="34"/>
  <c r="F20" i="34"/>
  <c r="B9" i="34"/>
  <c r="B10" i="34"/>
  <c r="B11" i="34"/>
  <c r="B12" i="34"/>
  <c r="B13" i="34"/>
  <c r="B14" i="34"/>
  <c r="A9" i="34"/>
  <c r="A10" i="34"/>
  <c r="A11" i="34"/>
  <c r="A12" i="34"/>
  <c r="A13" i="34"/>
  <c r="A14" i="34"/>
  <c r="F8" i="34"/>
  <c r="E9" i="34"/>
  <c r="E10" i="34"/>
  <c r="E11" i="34"/>
  <c r="E12" i="34"/>
  <c r="E15" i="34"/>
  <c r="E16" i="34"/>
  <c r="E17" i="34"/>
  <c r="E18" i="34"/>
  <c r="E19" i="34"/>
  <c r="E20" i="34"/>
  <c r="E8" i="34"/>
  <c r="D9" i="34"/>
  <c r="D10" i="34"/>
  <c r="D11" i="34"/>
  <c r="D12" i="34"/>
  <c r="D13" i="34"/>
  <c r="D14" i="34"/>
  <c r="C9" i="34"/>
  <c r="C10" i="34"/>
  <c r="C11" i="34"/>
  <c r="C12" i="34"/>
  <c r="C13" i="34"/>
  <c r="C14" i="34"/>
  <c r="B8" i="34"/>
  <c r="A8" i="34"/>
  <c r="H11" i="38"/>
  <c r="D10" i="36" s="1"/>
  <c r="H10" i="38"/>
  <c r="D9" i="36" s="1"/>
  <c r="H9" i="38"/>
  <c r="D8" i="36" s="1"/>
  <c r="H8" i="38"/>
  <c r="D7" i="36" s="1"/>
  <c r="H11" i="35" l="1"/>
  <c r="H12" i="34"/>
  <c r="H9" i="35"/>
  <c r="H10" i="35"/>
  <c r="H11" i="34"/>
  <c r="H8" i="35"/>
  <c r="H10" i="34"/>
  <c r="H9" i="34"/>
  <c r="E5" i="32"/>
  <c r="E6" i="32"/>
  <c r="E7" i="32"/>
  <c r="E8" i="32"/>
  <c r="E9" i="32"/>
  <c r="E10" i="32"/>
  <c r="E11" i="32"/>
  <c r="E12" i="32"/>
  <c r="E4" i="32"/>
  <c r="E61" i="25" l="1"/>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E9" i="23" l="1"/>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10" i="23"/>
  <c r="E13" i="23" s="1"/>
  <c r="E14" i="23" s="1"/>
  <c r="E41" i="25"/>
  <c r="D54" i="25" l="1"/>
  <c r="D42" i="25"/>
  <c r="D38" i="25"/>
  <c r="D55" i="25"/>
  <c r="E48" i="25"/>
  <c r="E63" i="25"/>
  <c r="E70" i="25"/>
  <c r="D70" i="25"/>
  <c r="D48" i="25"/>
  <c r="E43" i="25"/>
  <c r="D32" i="25"/>
  <c r="D30" i="25"/>
  <c r="D39" i="25"/>
  <c r="F23" i="23"/>
  <c r="F24" i="23" s="1"/>
  <c r="F27" i="23" s="1"/>
  <c r="F28" i="23" s="1"/>
  <c r="D10" i="31"/>
  <c r="E39" i="25"/>
  <c r="E45" i="25"/>
  <c r="D12" i="31"/>
  <c r="D9" i="31"/>
  <c r="D45" i="25"/>
  <c r="E59" i="25"/>
  <c r="D59" i="25"/>
  <c r="D37" i="25"/>
  <c r="E37" i="25"/>
  <c r="D13" i="31"/>
  <c r="E46" i="25"/>
  <c r="D46" i="25"/>
  <c r="D36" i="25"/>
  <c r="E36" i="25"/>
  <c r="G23" i="23" l="1"/>
  <c r="G24" i="23" s="1"/>
  <c r="G27" i="23" s="1"/>
  <c r="G28" i="23" s="1"/>
  <c r="E55" i="25"/>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<sst xmlns="http://schemas.openxmlformats.org/spreadsheetml/2006/main" count="791" uniqueCount="276">
  <si>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</si>
  <si>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</si>
  <si>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</si>
  <si>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</si>
  <si>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</si>
  <si>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</si>
  <si>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</si>
  <si>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</si>
  <si>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</si>
  <si>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</si>
  <si>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</si>
  <si>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</si>
  <si>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</si>
  <si>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</si>
  <si>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</si>
  <si>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</si>
  <si>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</si>
  <si>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</si>
  <si>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</si>
  <si>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</si>
  <si>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</si>
  <si>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</si>
  <si>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</si>
  <si>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</si>
  <si>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</si>
  <si>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</si>
  <si>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</si>
  <si>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</si>
  <si>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</si>
  <si>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</si>
  <si>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</si>
  <si>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</si>
  <si>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</si>
  <si>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</si>
  <si>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</si>
  <si>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</si>
  <si>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</si>
  <si>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</si>
  <si>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</si>
  <si>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</si>
  <si>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</si>
  <si>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</si>
  <si>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</si>
  <si>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</si>
  <si>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</si>
  <si>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</si>
  <si>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</si>
  <si>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</si>
  <si>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</si>
  <si>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</si>
  <si>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</si>
  <si>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</si>
  <si>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</si>
  <si>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</si>
  <si>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</si>
  <si>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</si>
  <si>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</si>
  <si>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</si>
  <si>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</si>
  <si>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</si>
  <si>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</si>
  <si>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</si>
  <si>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</si>
  <si>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</si>
  <si>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</si>
  <si>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</si>
  <si>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</si>
  <si>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</si>
  <si>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</si>
  <si>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</si>
  <si>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</si>
  <si>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</si>
  <si>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</si>
  <si>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</si>
  <si>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</si>
  <si>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</si>
  <si>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</si>
  <si>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</si>
  <si>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</si>
  <si>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</si>
  <si>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</si>
  <si>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</si>
  <si>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</si>
  <si>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</si>
  <si>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</si>
  <si>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</si>
  <si>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</si>
  <si>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</si>
  <si>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</si>
  <si>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</si>
  <si>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</si>
  <si>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</si>
  <si>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</si>
  <si>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</si>
  <si>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</si>
  <si>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</si>
  <si>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</si>
  <si>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</si>
  <si>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</si>
  <si>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</si>
  <si>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</si>
  <si>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</si>
  <si>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</si>
  <si>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</si>
  <si>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</si>
  <si>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</si>
  <si>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</si>
  <si>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</si>
  <si>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</si>
  <si>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</si>
  <si>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</si>
  <si>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</si>
  <si>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</si>
  <si>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</si>
  <si>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</si>
  <si>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</si>
  <si>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</si>
  <si>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</si>
  <si>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</si>
  <si>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</si>
  <si>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</si>
  <si>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</si>
  <si>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</si>
  <si>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</si>
  <si>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</si>
  <si>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</si>
  <si>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</si>
  <si>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</si>
  <si>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</si>
  <si>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</si>
  <si>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</si>
  <si>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</si>
  <si>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</si>
  <si>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</si>
  <si>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</si>
  <si>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</si>
  <si>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</si>
  <si>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</si>
  <si>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</si>
  <si>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</si>
  <si>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</si>
  <si>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</si>
  <si>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</si>
  <si>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</si>
  <si>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</si>
  <si>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</si>
  <si>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</si>
  <si>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</si>
  <si>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</si>
  <si>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</si>
  <si>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</si>
  <si>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</si>
  <si>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</si>
  <si>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</si>
  <si>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</si>
  <si>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</si>
  <si>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</si>
  <si>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</si>
  <si>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</si>
  <si>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</si>
  <si>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</si>
  <si>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</si>
  <si>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</si>
  <si>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</si>
  <si>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</si>
  <si>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</si>
  <si>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</si>
  <si>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</si>
  <si>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</si>
  <si>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</si>
  <si>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</si>
  <si>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</si>
  <si>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</si>
  <si>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</si>
  <si>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</si>
  <si>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</si>
  <si>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</si>
  <si>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</si>
  <si>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</si>
  <si>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</si>
  <si>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</si>
  <si>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</si>
  <si>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</si>
  <si>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</si>
  <si>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</si>
  <si>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</si>
  <si>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</si>
  <si>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</si>
  <si>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</si>
  <si>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</si>
  <si>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</si>
  <si>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</si>
  <si>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</si>
  <si>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</si>
  <si>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</si>
  <si>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</si>
  <si>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</si>
  <si>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</si>
  <si>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</si>
  <si>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</si>
  <si>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</si>
  <si>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</si>
  <si>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</si>
  <si>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</si>
  <si>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</si>
  <si>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</si>
  <si>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</si>
  <si>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</si>
  <si>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</si>
  <si>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</si>
  <si>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</si>
  <si>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</si>
  <si>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</si>
  <si>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</si>
  <si>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</si>
  <si>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</si>
  <si>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</si>
  <si>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</si>
  <si>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</si>
  <si>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</si>
  <si>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</si>
  <si>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</si>
  <si>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</si>
  <si>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</si>
  <si>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</si>
  <si>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</si>
  <si>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</si>
  <si>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</si>
  <si>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</si>
  <si>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</si>
  <si>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STT</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</si>
  <si>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</si>
  <si>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</si>
  <si>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</si>
  <si>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</si>
  <si>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</si>
  <si>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</si>
  <si>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</si>
  <si>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</si>
  <si>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</si>
  <si>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</si>
  <si>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</si>
  <si>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</si>
  <si>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</si>
  <si>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b</t>
  </si>
  <si>
    <t>c</t>
  </si>
  <si>
    <t>d</t>
  </si>
  <si>
    <t>Nội dung chi/mức chi đề xuất mới</t>
  </si>
  <si>
    <t>Chủ tịch</t>
  </si>
  <si>
    <t>Trưởng ban (làm việc cách ly)</t>
  </si>
  <si>
    <t>e</t>
  </si>
  <si>
    <t>Trưởng Điểm thi</t>
  </si>
  <si>
    <t>Phó Trưởng Điểm thi</t>
  </si>
  <si>
    <t>Các ủy viên, thư ký, cán bộ coi thi, cán bộ giám sát</t>
  </si>
  <si>
    <t>Trật tự viên, y tế, công an, phục vụ</t>
  </si>
  <si>
    <t>(Kèm theo Tờ trình số                /TTr-SGDĐT ngày       /        /2026 của Sở Giáo dục và Đào tạo)</t>
  </si>
  <si>
    <t>Phó trưởng ban (làm việc cách ly)</t>
  </si>
  <si>
    <t>Ủy viên, thư ký (làm việc cách ly)</t>
  </si>
  <si>
    <t>Công an, cơ yếu, nhân viên phục vụ (làm việc cách ly)</t>
  </si>
  <si>
    <t>đ</t>
  </si>
  <si>
    <t>Công an, Bảo vệ, y tế, nhân viên phục vụ vòng ngoài</t>
  </si>
  <si>
    <t>NỘI DUNG CHI VÀ MỨC CHI CÔNG TÁC IN SAO VÀ COI THI KỲ THI CHỌN HỌC SINH GIỎI QUỐC GIA</t>
  </si>
  <si>
    <t>Các Phó chủ tịch</t>
  </si>
  <si>
    <t>Phó chủ tịch</t>
  </si>
  <si>
    <t>Thư ký, cơ yếu, giám thị, ủy viên kỹ thuật</t>
  </si>
  <si>
    <t>Công an, bảo vệ, y tế, nhân viên phục vụ</t>
  </si>
  <si>
    <t>- Bổ sung nội dung In sao đề thi  theo quy định tại Điều 19 Quy chế thi thi chọn học sinh giỏi  quốc gia ban hành kèm theo Thông Tư 05/2025/TT-BGDĐT 
- Đề xuất bằng mức Ban in sao Kỳ thi tốt nghiệp THPT</t>
  </si>
  <si>
    <t>f</t>
  </si>
  <si>
    <t xml:space="preserve">NỘI DUNG CHI VÀ MỨC CHI CÔNG TÁC IN SAO VÀ COI THI KỲ THI CHỌN HỌC SINH GIỎI QUỐC GIA </t>
  </si>
  <si>
    <t>QUY ĐỊNH NỘI DUNG CHI, MỨC CHI CÔNG TÁC IN SAO VÀ COI THI 
KỲ THI CHỌN HỌC SINH GIỎI QUỐC GIA</t>
  </si>
  <si>
    <t>- Các chức danh điều chỉnh theo quy định tại Điều 20 Quy chế thi chọn học sinh giỏi  quốc gia ban hành kèm theo Thông Tư 05/2025/TT-BGDĐT, bỏ chức danh Trưởng điểm, Phó Trưởng điểm
- Tính tỷ lệ tăng 53,7% so với mức chi tại Biểu 04- Phụ lục 07 và làm tròn đến nghìn đồng</t>
  </si>
  <si>
    <t>PHỤ LỤC SỐ 01</t>
  </si>
  <si>
    <t>- Chức danh có thể điều chỉnh phù hợp với quy định hiện hành</t>
  </si>
  <si>
    <t>(Kèm theo Nghị quyết số  ……/2026/NQ-HĐND ngày … tháng … năm 2026 
của Hội đồng nhân dân Thành phố)</t>
  </si>
  <si>
    <t>Phụ lục số 01</t>
  </si>
  <si>
    <r>
      <t xml:space="preserve">     Bản so sánh dự thảo Nghị quyết thay thế </t>
    </r>
    <r>
      <rPr>
        <b/>
        <sz val="14"/>
        <color rgb="FFFF0000"/>
        <rFont val="Times New Roman"/>
        <family val="1"/>
      </rPr>
      <t>Biểu số 04-Phụ lục 07</t>
    </r>
    <r>
      <rPr>
        <b/>
        <sz val="14"/>
        <color theme="1"/>
        <rFont val="Times New Roman"/>
        <family val="1"/>
      </rPr>
      <t xml:space="preserve"> ban hành kèm theo Nghị quyết số 16/2021/NQ-HĐND ngày 08/12/2021 của HĐND Thành phố về việc quy định một số nội dung và mức chi thuộc thẩm quyền của HĐND thành phố Hà Nội và </t>
    </r>
    <r>
      <rPr>
        <b/>
        <sz val="14"/>
        <color rgb="FFFF0000"/>
        <rFont val="Times New Roman"/>
        <family val="1"/>
      </rPr>
      <t>Biểu số 01và 05 -Phụ lục 01</t>
    </r>
    <r>
      <rPr>
        <b/>
        <sz val="14"/>
        <color theme="1"/>
        <rFont val="Times New Roman"/>
        <family val="1"/>
      </rPr>
      <t xml:space="preserve"> ban hành kèm theo Nghị quyết số 03/2022/NQ-HĐND ngày 06/7/2022 của HĐND Thành phố quy định một số nội dung, mức chi thuộc thẩm quyền của HĐND Thành phố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</si>
</sst>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5"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2"/>
      <color rgb="FFFF0000"/>
      <name val="Times New Roman"/>
      <family val="1"/>
    </font>
    <font>
      <sz val="10"/>
      <color rgb="FFFF0000"/>
      <name val="Times New Roman"/>
      <family val="1"/>
    </font>
    <font>
      <b/>
      <sz val="10"/>
      <name val="Times New Roman"/>
      <family val="1"/>
    </font>
    <font>
      <b/>
      <sz val="10"/>
      <color rgb="FFFF0000"/>
      <name val="Times New Roman"/>
      <family val="1"/>
    </font>
    <font>
      <b/>
      <sz val="12"/>
      <color rgb="FFFF0000"/>
      <name val="Times New Roman"/>
      <family val="1"/>
    </font>
    <font>
      <b/>
      <sz val="14"/>
      <color theme="1"/>
      <name val="Times New Roman"/>
      <family val="1"/>
    </font>
    <font>
      <b/>
      <sz val="14"/>
      <color rgb="FFFF0000"/>
      <name val="Times New Roman"/>
      <family val="1"/>
    </font>
    <font>
      <b/>
      <i/>
      <sz val="12"/>
      <name val="Times New Roman"/>
      <family val="1"/>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283">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9" fillId="0" borderId="0" xfId="1" applyNumberFormat="1" applyFont="1"/>
    <xf numFmtId="0" fontId="19" fillId="0" borderId="0" xfId="0" applyFont="1"/>
    <xf numFmtId="0" fontId="18" fillId="0" borderId="0" xfId="0" applyFont="1"/>
    <xf numFmtId="164" fontId="18" fillId="0" borderId="0" xfId="1" applyNumberFormat="1" applyFont="1"/>
    <xf numFmtId="164" fontId="20" fillId="0" borderId="0" xfId="1" applyNumberFormat="1" applyFont="1"/>
    <xf numFmtId="41" fontId="3" fillId="2" borderId="0" xfId="0" applyNumberFormat="1" applyFont="1" applyFill="1" applyAlignment="1">
      <alignment vertical="center"/>
    </xf>
    <xf numFmtId="41" fontId="3" fillId="2" borderId="0" xfId="0" applyNumberFormat="1" applyFont="1" applyFill="1" applyAlignment="1">
      <alignment horizontal="center" vertical="center"/>
    </xf>
    <xf numFmtId="41" fontId="4" fillId="2" borderId="0" xfId="0" applyNumberFormat="1" applyFont="1" applyFill="1" applyAlignment="1">
      <alignment vertical="center"/>
    </xf>
    <xf numFmtId="41" fontId="3" fillId="2" borderId="0" xfId="0" quotePrefix="1" applyNumberFormat="1" applyFont="1" applyFill="1" applyAlignment="1">
      <alignment vertical="center"/>
    </xf>
    <xf numFmtId="49" fontId="3" fillId="2" borderId="0" xfId="0" applyNumberFormat="1" applyFont="1" applyFill="1" applyAlignment="1">
      <alignment vertical="center" wrapText="1"/>
    </xf>
    <xf numFmtId="49" fontId="3" fillId="2" borderId="0" xfId="0" quotePrefix="1" applyNumberFormat="1" applyFont="1" applyFill="1" applyAlignment="1">
      <alignment vertical="center" wrapText="1"/>
    </xf>
    <xf numFmtId="41" fontId="3" fillId="2" borderId="0" xfId="0" quotePrefix="1" applyNumberFormat="1" applyFont="1" applyFill="1" applyAlignment="1">
      <alignment vertical="center" wrapText="1"/>
    </xf>
    <xf numFmtId="41" fontId="4" fillId="2" borderId="1"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4" fillId="2" borderId="0" xfId="0" applyNumberFormat="1" applyFont="1" applyFill="1" applyAlignment="1">
      <alignment horizontal="left" vertical="center" wrapText="1"/>
    </xf>
    <xf numFmtId="41" fontId="4" fillId="2" borderId="12" xfId="0" applyNumberFormat="1" applyFont="1" applyFill="1" applyBorder="1" applyAlignment="1">
      <alignment horizontal="center" vertical="center" wrapText="1"/>
    </xf>
    <xf numFmtId="41" fontId="17" fillId="2" borderId="0" xfId="0" applyNumberFormat="1" applyFont="1" applyFill="1" applyAlignment="1">
      <alignment vertical="center"/>
    </xf>
    <xf numFmtId="41" fontId="21" fillId="2" borderId="0" xfId="0" applyNumberFormat="1" applyFont="1" applyFill="1" applyAlignment="1">
      <alignment vertical="center"/>
    </xf>
    <xf numFmtId="0" fontId="10" fillId="0" borderId="0" xfId="0" applyFont="1" applyAlignment="1">
      <alignment vertical="center"/>
    </xf>
    <xf numFmtId="0" fontId="22"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10" fillId="0" borderId="0" xfId="0" applyFont="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vertical="center" wrapText="1"/>
    </xf>
    <xf numFmtId="49" fontId="4" fillId="0" borderId="4" xfId="0" applyNumberFormat="1" applyFont="1" applyBorder="1" applyAlignment="1">
      <alignment horizontal="center" vertical="center"/>
    </xf>
    <xf numFmtId="41" fontId="17" fillId="0" borderId="0" xfId="0" applyNumberFormat="1" applyFont="1" applyAlignment="1">
      <alignment vertical="center"/>
    </xf>
    <xf numFmtId="41" fontId="21" fillId="0" borderId="0" xfId="0" applyNumberFormat="1" applyFont="1" applyAlignment="1">
      <alignment vertical="center"/>
    </xf>
    <xf numFmtId="41" fontId="21" fillId="0" borderId="0" xfId="0" applyNumberFormat="1" applyFont="1" applyAlignment="1">
      <alignment horizontal="center" vertical="center"/>
    </xf>
    <xf numFmtId="41" fontId="4" fillId="0" borderId="0" xfId="0" applyNumberFormat="1" applyFont="1" applyAlignment="1">
      <alignment horizontal="center" vertical="center"/>
    </xf>
    <xf numFmtId="41" fontId="3" fillId="0" borderId="17" xfId="0" applyNumberFormat="1" applyFont="1" applyBorder="1" applyAlignment="1">
      <alignment vertical="center"/>
    </xf>
    <xf numFmtId="41" fontId="4" fillId="0" borderId="17" xfId="0" applyNumberFormat="1" applyFont="1" applyBorder="1" applyAlignment="1">
      <alignment vertical="center"/>
    </xf>
    <xf numFmtId="41" fontId="4" fillId="0" borderId="17" xfId="0" applyNumberFormat="1" applyFont="1" applyBorder="1" applyAlignment="1">
      <alignment horizontal="center" vertical="center"/>
    </xf>
    <xf numFmtId="41" fontId="24" fillId="0" borderId="17" xfId="0" applyNumberFormat="1" applyFont="1" applyBorder="1" applyAlignment="1">
      <alignment horizontal="left" vertical="center"/>
    </xf>
    <xf numFmtId="41" fontId="17" fillId="2" borderId="0" xfId="0" quotePrefix="1" applyNumberFormat="1" applyFont="1" applyFill="1" applyAlignment="1">
      <alignment vertical="center"/>
    </xf>
    <xf numFmtId="0" fontId="3" fillId="0" borderId="1" xfId="0" applyFont="1" applyBorder="1" applyAlignment="1">
      <alignment vertical="center"/>
    </xf>
    <xf numFmtId="0" fontId="4" fillId="0" borderId="1" xfId="0" applyFont="1" applyBorder="1" applyAlignment="1">
      <alignment vertical="center"/>
    </xf>
    <xf numFmtId="0" fontId="13" fillId="0" borderId="0" xfId="0" applyFont="1"/>
    <xf numFmtId="0" fontId="14" fillId="0" borderId="0" xfId="0" applyFont="1" applyAlignment="1">
      <alignment vertical="center"/>
    </xf>
    <xf numFmtId="0" fontId="3" fillId="0" borderId="0" xfId="0" applyFont="1" applyAlignment="1">
      <alignment horizontal="center" vertical="center"/>
    </xf>
    <xf numFmtId="164" fontId="3" fillId="0" borderId="1" xfId="1" applyNumberFormat="1" applyFont="1" applyFill="1" applyBorder="1" applyAlignment="1">
      <alignment vertical="center"/>
    </xf>
    <xf numFmtId="49" fontId="3" fillId="0" borderId="1" xfId="0" applyNumberFormat="1" applyFont="1" applyBorder="1" applyAlignment="1">
      <alignment horizontal="center" vertical="center"/>
    </xf>
    <xf numFmtId="41" fontId="3" fillId="0" borderId="1" xfId="0" applyNumberFormat="1" applyFont="1" applyBorder="1" applyAlignment="1">
      <alignment vertical="center"/>
    </xf>
    <xf numFmtId="41" fontId="4" fillId="0" borderId="1" xfId="0" applyNumberFormat="1" applyFont="1" applyBorder="1" applyAlignment="1">
      <alignmen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164" fontId="4" fillId="0" borderId="1" xfId="1" applyNumberFormat="1" applyFont="1" applyFill="1" applyBorder="1" applyAlignment="1">
      <alignment vertical="center"/>
    </xf>
    <xf numFmtId="0" fontId="4" fillId="0" borderId="1" xfId="0" applyFont="1" applyBorder="1" applyAlignment="1">
      <alignment vertical="center" wrapText="1"/>
    </xf>
    <xf numFmtId="0" fontId="3" fillId="0" borderId="0" xfId="0" applyFont="1" applyAlignment="1">
      <alignment vertical="center" wrapText="1"/>
    </xf>
    <xf numFmtId="41" fontId="4" fillId="2" borderId="18"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41" fontId="4" fillId="0" borderId="19" xfId="0" applyNumberFormat="1" applyFont="1" applyBorder="1" applyAlignment="1">
      <alignment vertical="center" wrapText="1"/>
    </xf>
    <xf numFmtId="49" fontId="4" fillId="2" borderId="19" xfId="0" applyNumberFormat="1" applyFont="1" applyFill="1" applyBorder="1" applyAlignment="1">
      <alignment horizontal="center" vertical="center"/>
    </xf>
    <xf numFmtId="49" fontId="4" fillId="2" borderId="19" xfId="0" applyNumberFormat="1" applyFont="1" applyFill="1" applyBorder="1" applyAlignment="1">
      <alignment horizontal="left" vertical="center" wrapText="1"/>
    </xf>
    <xf numFmtId="41" fontId="4" fillId="2" borderId="19" xfId="0" applyNumberFormat="1" applyFont="1" applyFill="1" applyBorder="1" applyAlignment="1">
      <alignment horizontal="center" vertical="center" wrapText="1"/>
    </xf>
    <xf numFmtId="41" fontId="4" fillId="2" borderId="19" xfId="0" applyNumberFormat="1" applyFont="1" applyFill="1" applyBorder="1" applyAlignment="1">
      <alignment vertical="center"/>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41" fontId="3" fillId="0" borderId="19" xfId="0" applyNumberFormat="1" applyFont="1" applyBorder="1" applyAlignment="1">
      <alignment vertical="center" wrapText="1"/>
    </xf>
    <xf numFmtId="49" fontId="3" fillId="2" borderId="19" xfId="0" applyNumberFormat="1" applyFont="1" applyFill="1" applyBorder="1" applyAlignment="1">
      <alignment horizontal="center" vertical="center"/>
    </xf>
    <xf numFmtId="49" fontId="3" fillId="2" borderId="19" xfId="0" applyNumberFormat="1" applyFont="1" applyFill="1" applyBorder="1" applyAlignment="1">
      <alignment horizontal="left" vertical="center" wrapText="1"/>
    </xf>
    <xf numFmtId="41" fontId="3" fillId="2" borderId="19" xfId="0" applyNumberFormat="1" applyFont="1" applyFill="1" applyBorder="1" applyAlignment="1">
      <alignment horizontal="center" vertical="center" wrapText="1"/>
    </xf>
    <xf numFmtId="41" fontId="3" fillId="2" borderId="19" xfId="0" applyNumberFormat="1" applyFont="1" applyFill="1" applyBorder="1" applyAlignment="1">
      <alignment vertical="center"/>
    </xf>
    <xf numFmtId="49"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41" fontId="4" fillId="2" borderId="19" xfId="0" applyNumberFormat="1" applyFont="1" applyFill="1" applyBorder="1" applyAlignment="1">
      <alignment horizontal="left" vertical="center" wrapText="1"/>
    </xf>
    <xf numFmtId="41" fontId="24" fillId="0" borderId="0" xfId="0" applyNumberFormat="1" applyFont="1" applyAlignment="1">
      <alignment horizontal="left" vertical="center"/>
    </xf>
    <xf numFmtId="49" fontId="4" fillId="0" borderId="1" xfId="0" applyNumberFormat="1" applyFont="1" applyBorder="1" applyAlignment="1">
      <alignment vertical="center"/>
    </xf>
    <xf numFmtId="49" fontId="3" fillId="0" borderId="1" xfId="0" applyNumberFormat="1" applyFont="1" applyBorder="1" applyAlignment="1">
      <alignment vertical="center"/>
    </xf>
    <xf numFmtId="0" fontId="4" fillId="0" borderId="21" xfId="0" applyFont="1" applyBorder="1" applyAlignment="1">
      <alignment horizontal="center" vertical="center" wrapText="1"/>
    </xf>
    <xf numFmtId="0" fontId="4" fillId="0" borderId="21" xfId="0" applyFont="1" applyBorder="1" applyAlignment="1">
      <alignment vertical="center" wrapText="1"/>
    </xf>
    <xf numFmtId="41" fontId="4" fillId="0" borderId="21" xfId="0" applyNumberFormat="1" applyFont="1" applyBorder="1" applyAlignment="1">
      <alignment vertical="center" wrapText="1"/>
    </xf>
    <xf numFmtId="49" fontId="4" fillId="2" borderId="21" xfId="0" applyNumberFormat="1" applyFont="1" applyFill="1" applyBorder="1" applyAlignment="1">
      <alignment horizontal="center" vertical="center"/>
    </xf>
    <xf numFmtId="41" fontId="4" fillId="2" borderId="21" xfId="0" applyNumberFormat="1" applyFont="1" applyFill="1" applyBorder="1" applyAlignment="1">
      <alignment horizontal="left" vertical="center" wrapText="1"/>
    </xf>
    <xf numFmtId="41" fontId="4" fillId="2" borderId="21" xfId="0" applyNumberFormat="1" applyFont="1" applyFill="1" applyBorder="1" applyAlignment="1">
      <alignment horizontal="center" vertical="center" wrapText="1"/>
    </xf>
    <xf numFmtId="41" fontId="4" fillId="2" borderId="21" xfId="0" applyNumberFormat="1" applyFont="1" applyFill="1" applyBorder="1" applyAlignment="1">
      <alignment vertical="center"/>
    </xf>
    <xf numFmtId="0" fontId="3" fillId="0" borderId="22" xfId="0" applyFont="1" applyBorder="1" applyAlignment="1">
      <alignment horizontal="center" vertical="center" wrapText="1"/>
    </xf>
    <xf numFmtId="0" fontId="3" fillId="0" borderId="22" xfId="0" applyFont="1" applyBorder="1" applyAlignment="1">
      <alignment vertical="center" wrapText="1"/>
    </xf>
    <xf numFmtId="41" fontId="3" fillId="0" borderId="22" xfId="0" applyNumberFormat="1" applyFont="1" applyBorder="1" applyAlignment="1">
      <alignment vertical="center" wrapText="1"/>
    </xf>
    <xf numFmtId="49" fontId="3" fillId="2" borderId="22" xfId="0" applyNumberFormat="1" applyFont="1" applyFill="1" applyBorder="1" applyAlignment="1">
      <alignment horizontal="center" vertical="center"/>
    </xf>
    <xf numFmtId="49" fontId="3" fillId="2" borderId="22" xfId="0" applyNumberFormat="1" applyFont="1" applyFill="1" applyBorder="1" applyAlignment="1">
      <alignment horizontal="left" vertical="center" wrapText="1"/>
    </xf>
    <xf numFmtId="41" fontId="3" fillId="2" borderId="22" xfId="0" applyNumberFormat="1" applyFont="1" applyFill="1" applyBorder="1" applyAlignment="1">
      <alignment horizontal="center" vertical="center" wrapText="1"/>
    </xf>
    <xf numFmtId="41" fontId="3" fillId="2" borderId="22" xfId="0" applyNumberFormat="1" applyFont="1" applyFill="1" applyBorder="1" applyAlignment="1">
      <alignment vertical="center"/>
    </xf>
    <xf numFmtId="0" fontId="4" fillId="0" borderId="22" xfId="0" applyFont="1" applyBorder="1" applyAlignment="1">
      <alignment horizontal="center" vertical="center" wrapText="1"/>
    </xf>
    <xf numFmtId="49" fontId="4" fillId="0" borderId="22" xfId="0" applyNumberFormat="1" applyFont="1" applyBorder="1" applyAlignment="1">
      <alignment horizontal="left" vertical="center" wrapText="1"/>
    </xf>
    <xf numFmtId="49" fontId="3" fillId="2" borderId="24" xfId="0" applyNumberFormat="1" applyFont="1" applyFill="1" applyBorder="1" applyAlignment="1">
      <alignment vertical="center" wrapText="1"/>
    </xf>
    <xf numFmtId="0" fontId="3" fillId="0" borderId="4" xfId="0" applyFont="1" applyBorder="1" applyAlignment="1">
      <alignment horizontal="center" vertical="center" wrapText="1"/>
    </xf>
    <xf numFmtId="41" fontId="3" fillId="0" borderId="4" xfId="0" applyNumberFormat="1" applyFont="1" applyBorder="1" applyAlignment="1">
      <alignment horizontal="center" vertical="center" wrapText="1"/>
    </xf>
    <xf numFmtId="0" fontId="3" fillId="0" borderId="4" xfId="0" applyFont="1" applyBorder="1" applyAlignment="1">
      <alignment vertical="center" wrapText="1"/>
    </xf>
    <xf numFmtId="49" fontId="3" fillId="0" borderId="4" xfId="0" applyNumberFormat="1" applyFont="1" applyBorder="1" applyAlignment="1">
      <alignment horizontal="center" vertical="center"/>
    </xf>
    <xf numFmtId="49" fontId="4" fillId="0" borderId="4" xfId="0" applyNumberFormat="1" applyFont="1" applyBorder="1" applyAlignment="1">
      <alignment horizontal="left" vertical="center" wrapText="1"/>
    </xf>
    <xf numFmtId="41" fontId="3" fillId="0" borderId="4" xfId="0" applyNumberFormat="1" applyFont="1" applyBorder="1" applyAlignment="1">
      <alignment horizontal="center" vertical="center"/>
    </xf>
    <xf numFmtId="49" fontId="3" fillId="0" borderId="4" xfId="0" applyNumberFormat="1" applyFont="1" applyBorder="1" applyAlignment="1">
      <alignment horizontal="left" vertical="center" wrapText="1"/>
    </xf>
    <xf numFmtId="49" fontId="3" fillId="0" borderId="8" xfId="0" applyNumberFormat="1"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vertical="center" wrapText="1"/>
    </xf>
    <xf numFmtId="41" fontId="3" fillId="0" borderId="25" xfId="0" applyNumberFormat="1" applyFont="1" applyBorder="1" applyAlignment="1">
      <alignment vertical="center" wrapText="1"/>
    </xf>
    <xf numFmtId="49" fontId="3" fillId="2" borderId="25" xfId="0" applyNumberFormat="1" applyFont="1" applyFill="1" applyBorder="1" applyAlignment="1">
      <alignment horizontal="center" vertical="center"/>
    </xf>
    <xf numFmtId="49" fontId="3" fillId="2" borderId="25" xfId="0" applyNumberFormat="1" applyFont="1" applyFill="1" applyBorder="1" applyAlignment="1">
      <alignment horizontal="left" vertical="center" wrapText="1"/>
    </xf>
    <xf numFmtId="41" fontId="3" fillId="2" borderId="25" xfId="0" applyNumberFormat="1" applyFont="1" applyFill="1" applyBorder="1" applyAlignment="1">
      <alignment horizontal="center" vertical="center" wrapText="1"/>
    </xf>
    <xf numFmtId="41" fontId="3" fillId="2" borderId="25" xfId="0" applyNumberFormat="1" applyFont="1" applyFill="1" applyBorder="1" applyAlignment="1">
      <alignment vertical="center"/>
    </xf>
    <xf numFmtId="0" fontId="3" fillId="0" borderId="1" xfId="0" applyFont="1" applyBorder="1" applyAlignment="1">
      <alignment horizontal="center" vertical="center" wrapText="1"/>
    </xf>
    <xf numFmtId="41"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1" fontId="3" fillId="0" borderId="1" xfId="0" applyNumberFormat="1" applyFont="1" applyBorder="1" applyAlignment="1">
      <alignment horizontal="center"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14"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49" fontId="3" fillId="0" borderId="14" xfId="0" quotePrefix="1" applyNumberFormat="1" applyFont="1" applyBorder="1" applyAlignment="1">
      <alignment horizontal="center" vertical="center" wrapText="1"/>
    </xf>
    <xf numFmtId="49" fontId="3" fillId="0" borderId="8" xfId="0" quotePrefix="1" applyNumberFormat="1" applyFont="1" applyBorder="1" applyAlignment="1">
      <alignment horizontal="center" vertical="center" wrapText="1"/>
    </xf>
    <xf numFmtId="49" fontId="3" fillId="0" borderId="15" xfId="0" quotePrefix="1" applyNumberFormat="1" applyFont="1" applyBorder="1" applyAlignment="1">
      <alignment horizontal="center" vertical="center" wrapText="1"/>
    </xf>
    <xf numFmtId="0" fontId="2" fillId="0" borderId="0" xfId="0" applyFont="1" applyAlignment="1">
      <alignment horizontal="center" vertical="center"/>
    </xf>
    <xf numFmtId="0" fontId="22" fillId="0" borderId="0" xfId="0" applyFont="1" applyAlignment="1">
      <alignment horizontal="center" vertical="center" wrapText="1"/>
    </xf>
    <xf numFmtId="0" fontId="14" fillId="0" borderId="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41" fontId="2" fillId="2" borderId="0" xfId="0" applyNumberFormat="1" applyFont="1" applyFill="1" applyAlignment="1">
      <alignment horizontal="center" vertical="center"/>
    </xf>
    <xf numFmtId="41" fontId="6" fillId="2" borderId="0" xfId="0" applyNumberFormat="1" applyFont="1" applyFill="1" applyAlignment="1">
      <alignment horizontal="center" vertical="center" wrapText="1"/>
    </xf>
    <xf numFmtId="41" fontId="8" fillId="2" borderId="0" xfId="0" applyNumberFormat="1" applyFont="1" applyFill="1" applyAlignment="1">
      <alignment horizontal="center" vertical="center" wrapText="1"/>
    </xf>
    <xf numFmtId="41" fontId="4" fillId="2" borderId="10" xfId="0" applyNumberFormat="1" applyFont="1" applyFill="1" applyBorder="1" applyAlignment="1">
      <alignment horizontal="center" vertical="center" wrapText="1"/>
    </xf>
    <xf numFmtId="41" fontId="4" fillId="2" borderId="11" xfId="0" applyNumberFormat="1" applyFont="1" applyFill="1" applyBorder="1" applyAlignment="1">
      <alignment horizontal="center" vertical="center" wrapText="1"/>
    </xf>
    <xf numFmtId="41" fontId="4" fillId="2" borderId="12"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3" fillId="2" borderId="0" xfId="0" quotePrefix="1" applyNumberFormat="1" applyFont="1" applyFill="1" applyAlignment="1">
      <alignment horizontal="left" vertical="center" wrapText="1"/>
    </xf>
    <xf numFmtId="49" fontId="3" fillId="2" borderId="20" xfId="0" quotePrefix="1" applyNumberFormat="1" applyFont="1" applyFill="1" applyBorder="1" applyAlignment="1">
      <alignment horizontal="center" vertical="top" wrapText="1"/>
    </xf>
    <xf numFmtId="49" fontId="3" fillId="2" borderId="8" xfId="0" quotePrefix="1" applyNumberFormat="1" applyFont="1" applyFill="1" applyBorder="1" applyAlignment="1">
      <alignment horizontal="center" vertical="top" wrapText="1"/>
    </xf>
    <xf numFmtId="49" fontId="3" fillId="2" borderId="24" xfId="0" quotePrefix="1" applyNumberFormat="1" applyFont="1" applyFill="1" applyBorder="1" applyAlignment="1">
      <alignment horizontal="center" vertical="top" wrapText="1"/>
    </xf>
    <xf numFmtId="49" fontId="3" fillId="2" borderId="23" xfId="0" quotePrefix="1" applyNumberFormat="1" applyFont="1" applyFill="1" applyBorder="1" applyAlignment="1">
      <alignment horizontal="left" vertical="center" wrapText="1"/>
    </xf>
    <xf numFmtId="49" fontId="3" fillId="2" borderId="8" xfId="0" quotePrefix="1" applyNumberFormat="1" applyFont="1" applyFill="1" applyBorder="1" applyAlignment="1">
      <alignment horizontal="left" vertical="center" wrapText="1"/>
    </xf>
    <xf numFmtId="49" fontId="3" fillId="2" borderId="15" xfId="0" quotePrefix="1" applyNumberFormat="1" applyFont="1" applyFill="1" applyBorder="1" applyAlignment="1">
      <alignment horizontal="left" vertical="center" wrapText="1"/>
    </xf>
    <xf numFmtId="49" fontId="3" fillId="0" borderId="14" xfId="0" quotePrefix="1" applyNumberFormat="1" applyFont="1" applyBorder="1" applyAlignment="1">
      <alignment horizontal="left" vertical="center" wrapText="1"/>
    </xf>
    <xf numFmtId="0" fontId="3" fillId="0" borderId="8" xfId="0" quotePrefix="1" applyFont="1" applyBorder="1" applyAlignment="1">
      <alignment horizontal="left" vertical="center" wrapText="1"/>
    </xf>
    <xf numFmtId="0" fontId="3" fillId="0" borderId="15" xfId="0" quotePrefix="1" applyFont="1" applyBorder="1" applyAlignment="1">
      <alignment horizontal="left" vertical="center" wrapText="1"/>
    </xf>
    <xf numFmtId="49" fontId="3" fillId="0" borderId="8" xfId="0" applyNumberFormat="1" applyFont="1" applyBorder="1" applyAlignment="1">
      <alignment horizontal="left" vertical="center" wrapText="1"/>
    </xf>
    <xf numFmtId="0" fontId="3" fillId="0" borderId="8" xfId="0" applyFont="1" applyBorder="1" applyAlignment="1">
      <alignment horizontal="left" vertical="center" wrapText="1"/>
    </xf>
    <xf numFmtId="0" fontId="3" fillId="0" borderId="15" xfId="0" applyFont="1" applyBorder="1" applyAlignment="1">
      <alignment horizontal="left" vertical="center" wrapText="1"/>
    </xf>
    <xf numFmtId="41" fontId="17" fillId="0" borderId="0" xfId="0" quotePrefix="1" applyNumberFormat="1" applyFont="1" applyAlignment="1">
      <alignment horizontal="left" vertical="center" wrapText="1"/>
    </xf>
    <xf numFmtId="0" fontId="17" fillId="0" borderId="0" xfId="0" quotePrefix="1" applyFont="1" applyAlignment="1">
      <alignment horizontal="left" vertical="center" wrapText="1"/>
    </xf>
    <xf numFmtId="41" fontId="2" fillId="0" borderId="0" xfId="0" applyNumberFormat="1" applyFont="1" applyAlignment="1">
      <alignment horizontal="center" vertical="center"/>
    </xf>
    <xf numFmtId="41" fontId="2"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6" fillId="0" borderId="0" xfId="0" applyNumberFormat="1" applyFont="1" applyAlignment="1">
      <alignment horizontal="center" vertical="center" wrapText="1"/>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 xfId="0" applyNumberFormat="1" applyFont="1" applyBorder="1" applyAlignment="1">
      <alignment horizontal="center" vertical="center" wrapText="1"/>
    </xf>
    <xf numFmtId="49" fontId="3" fillId="0" borderId="0" xfId="0" applyNumberFormat="1" applyFont="1" applyAlignment="1">
      <alignment horizontal="justify"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49" fontId="3" fillId="0" borderId="0" xfId="0" quotePrefix="1" applyNumberFormat="1" applyFont="1" applyAlignment="1">
      <alignment horizontal="justify"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49" t="s">
        <v>167</v>
      </c>
      <c r="B1" s="249"/>
      <c r="C1" s="249"/>
      <c r="D1" s="249"/>
    </row>
    <row r="2" spans="1:7" ht="16.5" x14ac:dyDescent="0.2">
      <c r="A2" s="255" t="s">
        <v>168</v>
      </c>
      <c r="B2" s="255"/>
      <c r="C2" s="255"/>
      <c r="D2" s="255"/>
    </row>
    <row r="3" spans="1:7" ht="30.75" customHeight="1" x14ac:dyDescent="0.2">
      <c r="A3" s="251" t="s">
        <v>214</v>
      </c>
      <c r="B3" s="251"/>
      <c r="C3" s="251"/>
      <c r="D3" s="251"/>
    </row>
    <row r="4" spans="1:7" ht="10.5" customHeight="1" x14ac:dyDescent="0.2"/>
    <row r="5" spans="1:7" ht="32.25" customHeight="1" x14ac:dyDescent="0.2">
      <c r="A5" s="264" t="s">
        <v>0</v>
      </c>
      <c r="B5" s="264" t="s">
        <v>2</v>
      </c>
      <c r="C5" s="264" t="s">
        <v>1</v>
      </c>
      <c r="D5" s="281" t="s">
        <v>204</v>
      </c>
    </row>
    <row r="6" spans="1:7" s="4" customFormat="1" x14ac:dyDescent="0.2">
      <c r="A6" s="264"/>
      <c r="B6" s="264"/>
      <c r="C6" s="264"/>
      <c r="D6" s="282"/>
    </row>
    <row r="7" spans="1:7" x14ac:dyDescent="0.2">
      <c r="A7" s="72"/>
      <c r="B7" s="20" t="s">
        <v>169</v>
      </c>
      <c r="C7" s="14"/>
      <c r="D7" s="33"/>
    </row>
    <row r="8" spans="1:7" x14ac:dyDescent="0.2">
      <c r="A8" s="71" t="s">
        <v>191</v>
      </c>
      <c r="B8" s="17" t="s">
        <v>47</v>
      </c>
      <c r="C8" s="18" t="s">
        <v>9</v>
      </c>
      <c r="D8" s="33" t="e">
        <f>#REF!</f>
        <v>#REF!</v>
      </c>
    </row>
    <row r="9" spans="1:7" ht="15.75" customHeight="1" x14ac:dyDescent="0.2">
      <c r="A9" s="71" t="s">
        <v>192</v>
      </c>
      <c r="B9" s="17" t="s">
        <v>170</v>
      </c>
      <c r="C9" s="18" t="s">
        <v>9</v>
      </c>
      <c r="D9" s="33" t="e">
        <f>#REF!</f>
        <v>#REF!</v>
      </c>
    </row>
    <row r="10" spans="1:7" x14ac:dyDescent="0.2">
      <c r="A10" s="71" t="s">
        <v>205</v>
      </c>
      <c r="B10" s="17" t="s">
        <v>142</v>
      </c>
      <c r="C10" s="18" t="s">
        <v>9</v>
      </c>
      <c r="D10" s="33" t="e">
        <f>#REF!</f>
        <v>#REF!</v>
      </c>
    </row>
    <row r="11" spans="1:7" x14ac:dyDescent="0.2">
      <c r="A11" s="71" t="s">
        <v>206</v>
      </c>
      <c r="B11" s="17" t="s">
        <v>143</v>
      </c>
      <c r="C11" s="18" t="s">
        <v>9</v>
      </c>
      <c r="D11" s="33" t="e">
        <f>#REF!</f>
        <v>#REF!</v>
      </c>
    </row>
    <row r="12" spans="1:7" x14ac:dyDescent="0.2">
      <c r="A12" s="71" t="s">
        <v>207</v>
      </c>
      <c r="B12" s="17" t="s">
        <v>56</v>
      </c>
      <c r="C12" s="18" t="s">
        <v>9</v>
      </c>
      <c r="D12" s="33" t="e">
        <f>#REF!</f>
        <v>#REF!</v>
      </c>
    </row>
    <row r="13" spans="1:7" x14ac:dyDescent="0.2">
      <c r="A13" s="71" t="s">
        <v>208</v>
      </c>
      <c r="B13" s="17" t="s">
        <v>57</v>
      </c>
      <c r="C13" s="18" t="s">
        <v>9</v>
      </c>
      <c r="D13" s="33" t="e">
        <f>#REF!</f>
        <v>#REF!</v>
      </c>
    </row>
    <row r="14" spans="1:7" x14ac:dyDescent="0.2">
      <c r="A14" s="22"/>
      <c r="B14" s="60"/>
      <c r="C14" s="69"/>
      <c r="D14" s="60"/>
    </row>
    <row r="15" spans="1:7" x14ac:dyDescent="0.2">
      <c r="A15" s="275" t="s">
        <v>90</v>
      </c>
      <c r="B15" s="275"/>
    </row>
    <row r="16" spans="1:7" ht="86.25" customHeight="1" x14ac:dyDescent="0.2">
      <c r="A16" s="265" t="s">
        <v>211</v>
      </c>
      <c r="B16" s="265"/>
      <c r="C16" s="265"/>
      <c r="D16" s="265"/>
      <c r="E16" s="97"/>
      <c r="F16" s="34"/>
      <c r="G16" s="34"/>
    </row>
    <row r="17" spans="1:5" ht="44.25" customHeight="1" x14ac:dyDescent="0.2">
      <c r="A17" s="273" t="s">
        <v>193</v>
      </c>
      <c r="B17" s="273"/>
      <c r="C17" s="273"/>
      <c r="D17" s="273"/>
      <c r="E17" s="88"/>
    </row>
    <row r="18" spans="1:5" ht="51" customHeight="1" x14ac:dyDescent="0.2">
      <c r="A18" s="273" t="s">
        <v>209</v>
      </c>
      <c r="B18" s="273"/>
      <c r="C18" s="273"/>
      <c r="D18" s="273"/>
      <c r="E18" s="88"/>
    </row>
    <row r="19" spans="1:5" x14ac:dyDescent="0.2">
      <c r="A19" s="273" t="s">
        <v>119</v>
      </c>
      <c r="B19" s="273"/>
      <c r="C19" s="273"/>
      <c r="D19" s="273"/>
      <c r="E19" s="88"/>
    </row>
    <row r="20" spans="1:5" x14ac:dyDescent="0.2">
      <c r="B20" s="5"/>
    </row>
    <row r="21" spans="1:5" x14ac:dyDescent="0.2">
      <c r="B21" s="5"/>
    </row>
  </sheetData>
  <mergeCells count="12">
    <mergeCell ref="A1:D1"/>
    <mergeCell ref="A2:D2"/>
    <mergeCell ref="A3:D3"/>
    <mergeCell ref="A5:A6"/>
    <mergeCell ref="B5:B6"/>
    <mergeCell ref="C5:C6"/>
    <mergeCell ref="D5:D6"/>
    <mergeCell ref="A19:D19"/>
    <mergeCell ref="A15:B15"/>
    <mergeCell ref="A16:D16"/>
    <mergeCell ref="A17:D17"/>
    <mergeCell ref="A18:D18"/>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10" t="s">
        <v>111</v>
      </c>
      <c r="B2" s="210"/>
      <c r="C2" s="210"/>
      <c r="D2" s="210"/>
      <c r="E2" s="210"/>
      <c r="F2" s="210"/>
      <c r="G2" s="210"/>
      <c r="H2" s="36"/>
      <c r="I2" s="36"/>
    </row>
    <row r="3" spans="1:9" s="41" customFormat="1" x14ac:dyDescent="0.3">
      <c r="A3" s="39"/>
      <c r="B3" s="211" t="s">
        <v>113</v>
      </c>
      <c r="C3" s="211"/>
      <c r="D3" s="211"/>
      <c r="E3" s="211"/>
      <c r="F3" s="211"/>
      <c r="G3" s="211"/>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11" t="s">
        <v>115</v>
      </c>
      <c r="C17" s="211"/>
      <c r="D17" s="211"/>
      <c r="E17" s="211"/>
      <c r="F17" s="211"/>
      <c r="G17" s="211"/>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1"/>
  <sheetViews>
    <sheetView workbookViewId="0">
      <selection sqref="A1:XFD1048576"/>
    </sheetView>
  </sheetViews>
  <sheetFormatPr defaultColWidth="9.140625" defaultRowHeight="18.75" x14ac:dyDescent="0.2"/>
  <cols>
    <col min="1" max="1" width="7" style="139" customWidth="1"/>
    <col min="2" max="2" width="34.28515625" style="118" customWidth="1"/>
    <col min="3" max="3" width="13.140625" style="118" customWidth="1"/>
    <col min="4" max="4" width="11.85546875" style="118" customWidth="1"/>
    <col min="5" max="5" width="8" style="122" customWidth="1"/>
    <col min="6" max="6" width="37" style="118" customWidth="1"/>
    <col min="7" max="7" width="12" style="118" customWidth="1"/>
    <col min="8" max="8" width="12.42578125" style="118" customWidth="1"/>
    <col min="9" max="9" width="43.85546875" style="118" customWidth="1"/>
    <col min="10" max="10" width="11.42578125" style="118" customWidth="1"/>
    <col min="11" max="11" width="11.7109375" style="118" customWidth="1"/>
    <col min="12" max="12" width="53.28515625" style="118" customWidth="1"/>
    <col min="13" max="16384" width="9.140625" style="118"/>
  </cols>
  <sheetData>
    <row r="1" spans="1:11" x14ac:dyDescent="0.25">
      <c r="A1" s="137" t="s">
        <v>234</v>
      </c>
    </row>
    <row r="2" spans="1:11" x14ac:dyDescent="0.2">
      <c r="A2" s="138" t="s">
        <v>235</v>
      </c>
    </row>
    <row r="3" spans="1:11" x14ac:dyDescent="0.2">
      <c r="A3" s="218" t="s">
        <v>271</v>
      </c>
      <c r="B3" s="218"/>
      <c r="C3" s="218"/>
      <c r="D3" s="218"/>
      <c r="E3" s="218"/>
      <c r="F3" s="218"/>
      <c r="G3" s="218"/>
      <c r="H3" s="218"/>
      <c r="I3" s="218"/>
    </row>
    <row r="4" spans="1:11" ht="71.25" customHeight="1" x14ac:dyDescent="0.2">
      <c r="A4" s="219" t="s">
        <v>275</v>
      </c>
      <c r="B4" s="219"/>
      <c r="C4" s="219"/>
      <c r="D4" s="219"/>
      <c r="E4" s="219"/>
      <c r="F4" s="219"/>
      <c r="G4" s="219"/>
      <c r="H4" s="219"/>
      <c r="I4" s="219"/>
      <c r="J4" s="119"/>
      <c r="K4" s="119"/>
    </row>
    <row r="6" spans="1:11" s="120" customFormat="1" ht="39" customHeight="1" x14ac:dyDescent="0.2">
      <c r="A6" s="224" t="s">
        <v>242</v>
      </c>
      <c r="B6" s="225"/>
      <c r="C6" s="225"/>
      <c r="D6" s="226"/>
      <c r="E6" s="221" t="s">
        <v>236</v>
      </c>
      <c r="F6" s="222"/>
      <c r="G6" s="222"/>
      <c r="H6" s="223"/>
      <c r="I6" s="220" t="s">
        <v>237</v>
      </c>
    </row>
    <row r="7" spans="1:11" s="120" customFormat="1" ht="40.5" customHeight="1" x14ac:dyDescent="0.2">
      <c r="A7" s="136" t="s">
        <v>230</v>
      </c>
      <c r="B7" s="145" t="s">
        <v>238</v>
      </c>
      <c r="C7" s="145" t="s">
        <v>1</v>
      </c>
      <c r="D7" s="198" t="s">
        <v>239</v>
      </c>
      <c r="E7" s="198" t="s">
        <v>230</v>
      </c>
      <c r="F7" s="145" t="s">
        <v>238</v>
      </c>
      <c r="G7" s="145" t="s">
        <v>1</v>
      </c>
      <c r="H7" s="198" t="s">
        <v>240</v>
      </c>
      <c r="I7" s="220"/>
    </row>
    <row r="8" spans="1:11" s="120" customFormat="1" x14ac:dyDescent="0.2">
      <c r="A8" s="145">
        <f>PL01_HSGQG_TTrUBNDTP!A7</f>
        <v>1</v>
      </c>
      <c r="B8" s="136" t="str">
        <f>PL01_HSGQG_TTrUBNDTP!B7</f>
        <v>Hội đồng coi thi</v>
      </c>
      <c r="C8" s="136"/>
      <c r="D8" s="146"/>
      <c r="E8" s="144" t="str">
        <f>PL01_HSGQG_TTrUBNDTP!E7</f>
        <v>1</v>
      </c>
      <c r="F8" s="168" t="str">
        <f>PL01_HSGQG_TTrUBNDTP!F7</f>
        <v>Hội đồng coi thi</v>
      </c>
      <c r="G8" s="143"/>
      <c r="H8" s="143"/>
      <c r="I8" s="121"/>
    </row>
    <row r="9" spans="1:11" ht="27.75" customHeight="1" x14ac:dyDescent="0.2">
      <c r="A9" s="195" t="str">
        <f>PL01_HSGQG_TTrUBNDTP!A8</f>
        <v>a</v>
      </c>
      <c r="B9" s="135" t="str">
        <f>PL01_HSGQG_TTrUBNDTP!B8</f>
        <v>Chủ tịch</v>
      </c>
      <c r="C9" s="135" t="str">
        <f>PL01_HSGQG_TTrUBNDTP!C8</f>
        <v>Người/ngày</v>
      </c>
      <c r="D9" s="140">
        <f>PL01_HSGQG_TTrUBNDTP!D8</f>
        <v>600000</v>
      </c>
      <c r="E9" s="141" t="str">
        <f>PL01_HSGQG_TTrUBNDTP!E8</f>
        <v>a</v>
      </c>
      <c r="F9" s="169" t="str">
        <f>PL01_HSGQG_TTrUBNDTP!F8</f>
        <v>Chủ tịch</v>
      </c>
      <c r="G9" s="142" t="str">
        <f>PL01_HSGQG_TTrUBNDTP!G8</f>
        <v>Người/ngày</v>
      </c>
      <c r="H9" s="142">
        <f>PL01_HSGQG_TTrUBNDTP!H8</f>
        <v>920000</v>
      </c>
      <c r="I9" s="215" t="s">
        <v>270</v>
      </c>
    </row>
    <row r="10" spans="1:11" x14ac:dyDescent="0.2">
      <c r="A10" s="195" t="str">
        <f>PL01_HSGQG_TTrUBNDTP!A9</f>
        <v>b</v>
      </c>
      <c r="B10" s="135" t="str">
        <f>PL01_HSGQG_TTrUBNDTP!B9</f>
        <v>Các Phó chủ tịch</v>
      </c>
      <c r="C10" s="135" t="str">
        <f>PL01_HSGQG_TTrUBNDTP!C9</f>
        <v>Người/ngày</v>
      </c>
      <c r="D10" s="140">
        <f>PL01_HSGQG_TTrUBNDTP!D9</f>
        <v>579000</v>
      </c>
      <c r="E10" s="141" t="str">
        <f>PL01_HSGQG_TTrUBNDTP!E9</f>
        <v>b</v>
      </c>
      <c r="F10" s="169" t="str">
        <f>PL01_HSGQG_TTrUBNDTP!F9</f>
        <v>Phó chủ tịch</v>
      </c>
      <c r="G10" s="142" t="str">
        <f>PL01_HSGQG_TTrUBNDTP!G9</f>
        <v>Người/ngày</v>
      </c>
      <c r="H10" s="142">
        <f>PL01_HSGQG_TTrUBNDTP!H9</f>
        <v>890000</v>
      </c>
      <c r="I10" s="216"/>
    </row>
    <row r="11" spans="1:11" x14ac:dyDescent="0.2">
      <c r="A11" s="195" t="str">
        <f>PL01_HSGQG_TTrUBNDTP!A10</f>
        <v>c</v>
      </c>
      <c r="B11" s="135" t="str">
        <f>PL01_HSGQG_TTrUBNDTP!B10</f>
        <v>Trưởng Điểm thi</v>
      </c>
      <c r="C11" s="135" t="str">
        <f>PL01_HSGQG_TTrUBNDTP!C10</f>
        <v>Người/ngày</v>
      </c>
      <c r="D11" s="140">
        <f>PL01_HSGQG_TTrUBNDTP!D10</f>
        <v>557000</v>
      </c>
      <c r="E11" s="141" t="str">
        <f>PL01_HSGQG_TTrUBNDTP!E10</f>
        <v>c</v>
      </c>
      <c r="F11" s="169" t="str">
        <f>PL01_HSGQG_TTrUBNDTP!F10</f>
        <v>Thư ký, cơ yếu, giám thị, ủy viên kỹ thuật</v>
      </c>
      <c r="G11" s="142" t="str">
        <f>PL01_HSGQG_TTrUBNDTP!G10</f>
        <v>Người/ngày</v>
      </c>
      <c r="H11" s="142">
        <f>PL01_HSGQG_TTrUBNDTP!H10</f>
        <v>690000</v>
      </c>
      <c r="I11" s="216"/>
    </row>
    <row r="12" spans="1:11" x14ac:dyDescent="0.2">
      <c r="A12" s="195" t="str">
        <f>PL01_HSGQG_TTrUBNDTP!A11</f>
        <v>d</v>
      </c>
      <c r="B12" s="135" t="str">
        <f>PL01_HSGQG_TTrUBNDTP!B11</f>
        <v>Phó Trưởng Điểm thi</v>
      </c>
      <c r="C12" s="135" t="str">
        <f>PL01_HSGQG_TTrUBNDTP!C11</f>
        <v>Người/ngày</v>
      </c>
      <c r="D12" s="140">
        <f>PL01_HSGQG_TTrUBNDTP!D11</f>
        <v>536000</v>
      </c>
      <c r="E12" s="141" t="str">
        <f>PL01_HSGQG_TTrUBNDTP!E11</f>
        <v>d</v>
      </c>
      <c r="F12" s="169" t="str">
        <f>PL01_HSGQG_TTrUBNDTP!F11</f>
        <v>Công an, bảo vệ, y tế, nhân viên phục vụ</v>
      </c>
      <c r="G12" s="142" t="str">
        <f>PL01_HSGQG_TTrUBNDTP!G11</f>
        <v>Người/ngày</v>
      </c>
      <c r="H12" s="142">
        <f>PL01_HSGQG_TTrUBNDTP!H11</f>
        <v>380000</v>
      </c>
      <c r="I12" s="216"/>
    </row>
    <row r="13" spans="1:11" s="120" customFormat="1" ht="31.5" x14ac:dyDescent="0.2">
      <c r="A13" s="195" t="str">
        <f>PL01_HSGQG_TTrUBNDTP!A12</f>
        <v>e</v>
      </c>
      <c r="B13" s="196" t="str">
        <f>PL01_HSGQG_TTrUBNDTP!B12</f>
        <v>Các ủy viên, thư ký, cán bộ coi thi, cán bộ giám sát</v>
      </c>
      <c r="C13" s="135" t="str">
        <f>PL01_HSGQG_TTrUBNDTP!C12</f>
        <v>Người/ngày</v>
      </c>
      <c r="D13" s="140">
        <f>PL01_HSGQG_TTrUBNDTP!D12</f>
        <v>450000</v>
      </c>
      <c r="E13" s="141"/>
      <c r="F13" s="169"/>
      <c r="G13" s="142"/>
      <c r="H13" s="142"/>
      <c r="I13" s="216"/>
    </row>
    <row r="14" spans="1:11" x14ac:dyDescent="0.2">
      <c r="A14" s="195" t="str">
        <f>PL01_HSGQG_TTrUBNDTP!A13</f>
        <v>f</v>
      </c>
      <c r="B14" s="135" t="str">
        <f>PL01_HSGQG_TTrUBNDTP!B13</f>
        <v>Trật tự viên, y tế, công an, phục vụ</v>
      </c>
      <c r="C14" s="135" t="str">
        <f>PL01_HSGQG_TTrUBNDTP!C13</f>
        <v>Người/ngày</v>
      </c>
      <c r="D14" s="140">
        <f>PL01_HSGQG_TTrUBNDTP!D13</f>
        <v>246000</v>
      </c>
      <c r="E14" s="141"/>
      <c r="F14" s="169"/>
      <c r="G14" s="142"/>
      <c r="H14" s="142"/>
      <c r="I14" s="217"/>
    </row>
    <row r="15" spans="1:11" s="120" customFormat="1" x14ac:dyDescent="0.2">
      <c r="A15" s="145"/>
      <c r="B15" s="136"/>
      <c r="C15" s="136"/>
      <c r="D15" s="146"/>
      <c r="E15" s="144" t="str">
        <f>PL01_HSGQG_TTrUBNDTP!E14</f>
        <v>2</v>
      </c>
      <c r="F15" s="168" t="str">
        <f>PL01_HSGQG_TTrUBNDTP!F14</f>
        <v xml:space="preserve">Ban in sao đề thi </v>
      </c>
      <c r="G15" s="143"/>
      <c r="H15" s="143"/>
      <c r="I15" s="147"/>
    </row>
    <row r="16" spans="1:11" x14ac:dyDescent="0.2">
      <c r="A16" s="145"/>
      <c r="B16" s="136"/>
      <c r="C16" s="135"/>
      <c r="D16" s="140"/>
      <c r="E16" s="141" t="str">
        <f>PL01_HSGQG_TTrUBNDTP!E15</f>
        <v>a</v>
      </c>
      <c r="F16" s="169" t="str">
        <f>PL01_HSGQG_TTrUBNDTP!F15</f>
        <v>Trưởng ban (làm việc cách ly)</v>
      </c>
      <c r="G16" s="142" t="str">
        <f>PL01_HSGQG_TTrUBNDTP!G15</f>
        <v>Người/ngày</v>
      </c>
      <c r="H16" s="142">
        <f>PL01_HSGQG_TTrUBNDTP!H15</f>
        <v>990000</v>
      </c>
      <c r="I16" s="212" t="str">
        <f>PL01_HSGQG_TTrUBNDTP!I15</f>
        <v>- Bổ sung nội dung In sao đề thi  theo quy định tại Điều 19 Quy chế thi thi chọn học sinh giỏi  quốc gia ban hành kèm theo Thông Tư 05/2025/TT-BGDĐT 
- Đề xuất bằng mức Ban in sao Kỳ thi tốt nghiệp THPT</v>
      </c>
    </row>
    <row r="17" spans="1:9" s="120" customFormat="1" x14ac:dyDescent="0.2">
      <c r="A17" s="145"/>
      <c r="B17" s="136"/>
      <c r="C17" s="135"/>
      <c r="D17" s="140"/>
      <c r="E17" s="141" t="str">
        <f>PL01_HSGQG_TTrUBNDTP!E16</f>
        <v>b</v>
      </c>
      <c r="F17" s="169" t="str">
        <f>PL01_HSGQG_TTrUBNDTP!F16</f>
        <v>Phó trưởng ban (làm việc cách ly)</v>
      </c>
      <c r="G17" s="142" t="str">
        <f>PL01_HSGQG_TTrUBNDTP!G16</f>
        <v>Người/ngày</v>
      </c>
      <c r="H17" s="142">
        <f>PL01_HSGQG_TTrUBNDTP!H16</f>
        <v>820000</v>
      </c>
      <c r="I17" s="213"/>
    </row>
    <row r="18" spans="1:9" x14ac:dyDescent="0.2">
      <c r="A18" s="145"/>
      <c r="B18" s="136"/>
      <c r="C18" s="135"/>
      <c r="D18" s="140"/>
      <c r="E18" s="141" t="str">
        <f>PL01_HSGQG_TTrUBNDTP!E17</f>
        <v>c</v>
      </c>
      <c r="F18" s="169" t="str">
        <f>PL01_HSGQG_TTrUBNDTP!F17</f>
        <v>Ủy viên, thư ký (làm việc cách ly)</v>
      </c>
      <c r="G18" s="142" t="str">
        <f>PL01_HSGQG_TTrUBNDTP!G17</f>
        <v>Người/ngày</v>
      </c>
      <c r="H18" s="142">
        <f>PL01_HSGQG_TTrUBNDTP!H17</f>
        <v>690000</v>
      </c>
      <c r="I18" s="213"/>
    </row>
    <row r="19" spans="1:9" ht="31.5" x14ac:dyDescent="0.2">
      <c r="A19" s="145"/>
      <c r="B19" s="136"/>
      <c r="C19" s="135"/>
      <c r="D19" s="140"/>
      <c r="E19" s="141" t="str">
        <f>PL01_HSGQG_TTrUBNDTP!E18</f>
        <v>d</v>
      </c>
      <c r="F19" s="197" t="str">
        <f>PL01_HSGQG_TTrUBNDTP!F18</f>
        <v>Công an, cơ yếu, nhân viên phục vụ (làm việc cách ly)</v>
      </c>
      <c r="G19" s="142" t="str">
        <f>PL01_HSGQG_TTrUBNDTP!G18</f>
        <v>Người/ngày</v>
      </c>
      <c r="H19" s="142">
        <f>PL01_HSGQG_TTrUBNDTP!H18</f>
        <v>690000</v>
      </c>
      <c r="I19" s="213"/>
    </row>
    <row r="20" spans="1:9" x14ac:dyDescent="0.2">
      <c r="A20" s="145"/>
      <c r="B20" s="136"/>
      <c r="C20" s="135"/>
      <c r="D20" s="140"/>
      <c r="E20" s="141" t="str">
        <f>PL01_HSGQG_TTrUBNDTP!E19</f>
        <v>đ</v>
      </c>
      <c r="F20" s="169" t="str">
        <f>PL01_HSGQG_TTrUBNDTP!F19</f>
        <v>Công an, Bảo vệ, y tế, nhân viên phục vụ vòng ngoài</v>
      </c>
      <c r="G20" s="142" t="str">
        <f>PL01_HSGQG_TTrUBNDTP!G19</f>
        <v>Người/ngày</v>
      </c>
      <c r="H20" s="142">
        <f>PL01_HSGQG_TTrUBNDTP!H19</f>
        <v>380000</v>
      </c>
      <c r="I20" s="214"/>
    </row>
    <row r="21" spans="1:9" x14ac:dyDescent="0.2">
      <c r="I21" s="148"/>
    </row>
  </sheetData>
  <autoFilter ref="A7:I20" xr:uid="{00000000-0009-0000-0000-000002000000}"/>
  <mergeCells count="7">
    <mergeCell ref="I16:I20"/>
    <mergeCell ref="I9:I14"/>
    <mergeCell ref="A3:I3"/>
    <mergeCell ref="A4:I4"/>
    <mergeCell ref="I6:I7"/>
    <mergeCell ref="E6:H6"/>
    <mergeCell ref="A6:D6"/>
  </mergeCells>
  <pageMargins left="0.45" right="0.2" top="0.5" bottom="0.2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election activeCell="F9" sqref="F9"/>
    </sheetView>
  </sheetViews>
  <sheetFormatPr defaultColWidth="9.140625" defaultRowHeight="15.75" x14ac:dyDescent="0.2"/>
  <cols>
    <col min="1" max="1" width="5.7109375" style="105" customWidth="1"/>
    <col min="2" max="2" width="29.28515625" style="105" customWidth="1"/>
    <col min="3" max="3" width="11.140625" style="105" customWidth="1"/>
    <col min="4" max="4" width="12.42578125" style="105" customWidth="1"/>
    <col min="5" max="5" width="5.85546875" style="106" customWidth="1"/>
    <col min="6" max="6" width="41.140625" style="105" customWidth="1"/>
    <col min="7" max="7" width="16.85546875" style="107" customWidth="1"/>
    <col min="8" max="8" width="13.140625" style="105" customWidth="1"/>
    <col min="9" max="9" width="41.42578125" style="105" customWidth="1"/>
    <col min="10" max="10" width="15.5703125" style="116" customWidth="1"/>
    <col min="11" max="11" width="9" style="105" customWidth="1"/>
    <col min="12" max="16384" width="9.140625" style="105"/>
  </cols>
  <sheetData>
    <row r="1" spans="1:10" ht="18.75" x14ac:dyDescent="0.2">
      <c r="A1" s="227" t="s">
        <v>274</v>
      </c>
      <c r="B1" s="227"/>
      <c r="C1" s="227"/>
      <c r="D1" s="227"/>
      <c r="E1" s="227"/>
      <c r="F1" s="227"/>
      <c r="G1" s="227"/>
      <c r="H1" s="227"/>
      <c r="I1" s="227"/>
    </row>
    <row r="2" spans="1:10" ht="16.5" customHeight="1" x14ac:dyDescent="0.2">
      <c r="A2" s="228" t="s">
        <v>261</v>
      </c>
      <c r="B2" s="228"/>
      <c r="C2" s="228"/>
      <c r="D2" s="228"/>
      <c r="E2" s="228"/>
      <c r="F2" s="228"/>
      <c r="G2" s="228"/>
      <c r="H2" s="228"/>
      <c r="I2" s="228"/>
    </row>
    <row r="3" spans="1:10" ht="30.75" customHeight="1" x14ac:dyDescent="0.2">
      <c r="A3" s="229" t="s">
        <v>233</v>
      </c>
      <c r="B3" s="229"/>
      <c r="C3" s="229"/>
      <c r="D3" s="229"/>
      <c r="E3" s="229"/>
      <c r="F3" s="229"/>
      <c r="G3" s="229"/>
      <c r="H3" s="229"/>
      <c r="I3" s="229"/>
    </row>
    <row r="5" spans="1:10" ht="38.25" customHeight="1" x14ac:dyDescent="0.2">
      <c r="A5" s="230" t="s">
        <v>242</v>
      </c>
      <c r="B5" s="231"/>
      <c r="C5" s="231"/>
      <c r="D5" s="232"/>
      <c r="E5" s="230" t="s">
        <v>247</v>
      </c>
      <c r="F5" s="231"/>
      <c r="G5" s="231"/>
      <c r="H5" s="231"/>
      <c r="I5" s="232"/>
    </row>
    <row r="6" spans="1:10" s="107" customFormat="1" ht="47.25" x14ac:dyDescent="0.2">
      <c r="A6" s="149" t="s">
        <v>0</v>
      </c>
      <c r="B6" s="149" t="s">
        <v>2</v>
      </c>
      <c r="C6" s="149" t="s">
        <v>1</v>
      </c>
      <c r="D6" s="149" t="s">
        <v>241</v>
      </c>
      <c r="E6" s="149" t="s">
        <v>0</v>
      </c>
      <c r="F6" s="149" t="s">
        <v>2</v>
      </c>
      <c r="G6" s="149" t="s">
        <v>1</v>
      </c>
      <c r="H6" s="149" t="s">
        <v>216</v>
      </c>
      <c r="I6" s="149" t="s">
        <v>231</v>
      </c>
      <c r="J6" s="117"/>
    </row>
    <row r="7" spans="1:10" s="107" customFormat="1" ht="29.25" customHeight="1" x14ac:dyDescent="0.2">
      <c r="A7" s="150">
        <v>1</v>
      </c>
      <c r="B7" s="151" t="s">
        <v>169</v>
      </c>
      <c r="C7" s="150"/>
      <c r="D7" s="152"/>
      <c r="E7" s="153" t="s">
        <v>191</v>
      </c>
      <c r="F7" s="154" t="s">
        <v>169</v>
      </c>
      <c r="G7" s="155"/>
      <c r="H7" s="156"/>
      <c r="I7" s="235" t="s">
        <v>270</v>
      </c>
      <c r="J7" s="117"/>
    </row>
    <row r="8" spans="1:10" s="107" customFormat="1" ht="26.25" customHeight="1" x14ac:dyDescent="0.2">
      <c r="A8" s="157" t="s">
        <v>243</v>
      </c>
      <c r="B8" s="158" t="s">
        <v>248</v>
      </c>
      <c r="C8" s="157" t="s">
        <v>9</v>
      </c>
      <c r="D8" s="159">
        <v>600000</v>
      </c>
      <c r="E8" s="160" t="s">
        <v>243</v>
      </c>
      <c r="F8" s="161" t="s">
        <v>248</v>
      </c>
      <c r="G8" s="162" t="s">
        <v>9</v>
      </c>
      <c r="H8" s="163">
        <f>ROUND((D8*1.537),-4)</f>
        <v>920000</v>
      </c>
      <c r="I8" s="236"/>
      <c r="J8" s="117"/>
    </row>
    <row r="9" spans="1:10" s="107" customFormat="1" x14ac:dyDescent="0.2">
      <c r="A9" s="157" t="s">
        <v>244</v>
      </c>
      <c r="B9" s="158" t="s">
        <v>262</v>
      </c>
      <c r="C9" s="157" t="s">
        <v>9</v>
      </c>
      <c r="D9" s="159">
        <v>579000</v>
      </c>
      <c r="E9" s="160" t="s">
        <v>244</v>
      </c>
      <c r="F9" s="161" t="s">
        <v>263</v>
      </c>
      <c r="G9" s="162" t="s">
        <v>9</v>
      </c>
      <c r="H9" s="163">
        <f>ROUND((D9*1.537),-4)</f>
        <v>890000</v>
      </c>
      <c r="I9" s="236"/>
      <c r="J9" s="117"/>
    </row>
    <row r="10" spans="1:10" s="107" customFormat="1" x14ac:dyDescent="0.2">
      <c r="A10" s="157" t="s">
        <v>245</v>
      </c>
      <c r="B10" s="158" t="s">
        <v>251</v>
      </c>
      <c r="C10" s="157" t="s">
        <v>9</v>
      </c>
      <c r="D10" s="159">
        <v>557000</v>
      </c>
      <c r="E10" s="160" t="s">
        <v>245</v>
      </c>
      <c r="F10" s="164" t="s">
        <v>264</v>
      </c>
      <c r="G10" s="165" t="s">
        <v>9</v>
      </c>
      <c r="H10" s="163">
        <f>ROUND((D12*1.537),-4)</f>
        <v>690000</v>
      </c>
      <c r="I10" s="236"/>
      <c r="J10" s="117"/>
    </row>
    <row r="11" spans="1:10" s="107" customFormat="1" x14ac:dyDescent="0.2">
      <c r="A11" s="157" t="s">
        <v>246</v>
      </c>
      <c r="B11" s="158" t="s">
        <v>252</v>
      </c>
      <c r="C11" s="157" t="s">
        <v>9</v>
      </c>
      <c r="D11" s="159">
        <v>536000</v>
      </c>
      <c r="E11" s="160" t="s">
        <v>246</v>
      </c>
      <c r="F11" s="161" t="s">
        <v>265</v>
      </c>
      <c r="G11" s="162" t="s">
        <v>9</v>
      </c>
      <c r="H11" s="163">
        <f>ROUND((D13*1.537),-4)</f>
        <v>380000</v>
      </c>
      <c r="I11" s="236"/>
      <c r="J11" s="117"/>
    </row>
    <row r="12" spans="1:10" s="107" customFormat="1" ht="31.5" x14ac:dyDescent="0.2">
      <c r="A12" s="157" t="s">
        <v>250</v>
      </c>
      <c r="B12" s="158" t="s">
        <v>253</v>
      </c>
      <c r="C12" s="157" t="s">
        <v>9</v>
      </c>
      <c r="D12" s="159">
        <v>450000</v>
      </c>
      <c r="E12" s="153"/>
      <c r="F12" s="166"/>
      <c r="G12" s="155"/>
      <c r="H12" s="156"/>
      <c r="I12" s="236"/>
      <c r="J12" s="117"/>
    </row>
    <row r="13" spans="1:10" s="107" customFormat="1" ht="39" customHeight="1" x14ac:dyDescent="0.2">
      <c r="A13" s="157" t="s">
        <v>267</v>
      </c>
      <c r="B13" s="158" t="s">
        <v>254</v>
      </c>
      <c r="C13" s="157" t="s">
        <v>9</v>
      </c>
      <c r="D13" s="159">
        <v>246000</v>
      </c>
      <c r="E13" s="160"/>
      <c r="F13" s="161"/>
      <c r="G13" s="162"/>
      <c r="H13" s="163"/>
      <c r="I13" s="237"/>
      <c r="J13" s="117"/>
    </row>
    <row r="14" spans="1:10" x14ac:dyDescent="0.2">
      <c r="A14" s="170"/>
      <c r="B14" s="171"/>
      <c r="C14" s="170"/>
      <c r="D14" s="172"/>
      <c r="E14" s="173" t="s">
        <v>192</v>
      </c>
      <c r="F14" s="174" t="s">
        <v>52</v>
      </c>
      <c r="G14" s="175"/>
      <c r="H14" s="176"/>
      <c r="I14" s="186"/>
    </row>
    <row r="15" spans="1:10" ht="15.75" customHeight="1" x14ac:dyDescent="0.2">
      <c r="A15" s="177"/>
      <c r="B15" s="178"/>
      <c r="C15" s="177"/>
      <c r="D15" s="179"/>
      <c r="E15" s="180" t="s">
        <v>243</v>
      </c>
      <c r="F15" s="181" t="s">
        <v>249</v>
      </c>
      <c r="G15" s="182" t="s">
        <v>9</v>
      </c>
      <c r="H15" s="183">
        <v>990000</v>
      </c>
      <c r="I15" s="238" t="s">
        <v>266</v>
      </c>
    </row>
    <row r="16" spans="1:10" ht="15.75" customHeight="1" x14ac:dyDescent="0.2">
      <c r="A16" s="177"/>
      <c r="B16" s="178"/>
      <c r="C16" s="177"/>
      <c r="D16" s="179"/>
      <c r="E16" s="180" t="s">
        <v>244</v>
      </c>
      <c r="F16" s="181" t="s">
        <v>256</v>
      </c>
      <c r="G16" s="182" t="s">
        <v>9</v>
      </c>
      <c r="H16" s="183">
        <v>820000</v>
      </c>
      <c r="I16" s="239"/>
    </row>
    <row r="17" spans="1:11" x14ac:dyDescent="0.2">
      <c r="A17" s="177"/>
      <c r="B17" s="178"/>
      <c r="C17" s="177"/>
      <c r="D17" s="179"/>
      <c r="E17" s="180" t="s">
        <v>245</v>
      </c>
      <c r="F17" s="181" t="s">
        <v>257</v>
      </c>
      <c r="G17" s="182" t="s">
        <v>9</v>
      </c>
      <c r="H17" s="183">
        <v>690000</v>
      </c>
      <c r="I17" s="239"/>
    </row>
    <row r="18" spans="1:11" ht="31.5" x14ac:dyDescent="0.2">
      <c r="A18" s="184"/>
      <c r="B18" s="185"/>
      <c r="C18" s="177"/>
      <c r="D18" s="179"/>
      <c r="E18" s="180" t="s">
        <v>246</v>
      </c>
      <c r="F18" s="181" t="s">
        <v>258</v>
      </c>
      <c r="G18" s="182" t="s">
        <v>9</v>
      </c>
      <c r="H18" s="183">
        <v>690000</v>
      </c>
      <c r="I18" s="239"/>
    </row>
    <row r="19" spans="1:11" ht="27.75" customHeight="1" x14ac:dyDescent="0.2">
      <c r="A19" s="199"/>
      <c r="B19" s="200"/>
      <c r="C19" s="199"/>
      <c r="D19" s="201"/>
      <c r="E19" s="202" t="s">
        <v>259</v>
      </c>
      <c r="F19" s="203" t="s">
        <v>260</v>
      </c>
      <c r="G19" s="204" t="s">
        <v>9</v>
      </c>
      <c r="H19" s="205">
        <v>380000</v>
      </c>
      <c r="I19" s="240"/>
    </row>
    <row r="20" spans="1:11" s="116" customFormat="1" ht="15.75" customHeight="1" x14ac:dyDescent="0.2">
      <c r="A20" s="114"/>
      <c r="B20" s="167" t="s">
        <v>92</v>
      </c>
      <c r="C20" s="107"/>
      <c r="D20" s="105"/>
      <c r="E20" s="105"/>
      <c r="F20" s="105"/>
      <c r="G20" s="105"/>
      <c r="H20" s="105"/>
      <c r="I20" s="105"/>
      <c r="K20" s="105"/>
    </row>
    <row r="21" spans="1:11" s="116" customFormat="1" ht="66.75" customHeight="1" x14ac:dyDescent="0.2">
      <c r="A21" s="108"/>
      <c r="B21" s="233" t="s">
        <v>211</v>
      </c>
      <c r="C21" s="233"/>
      <c r="D21" s="233"/>
      <c r="E21" s="233"/>
      <c r="F21" s="233"/>
      <c r="G21" s="233"/>
      <c r="H21" s="233"/>
      <c r="I21" s="233"/>
    </row>
    <row r="22" spans="1:11" s="116" customFormat="1" ht="20.25" customHeight="1" x14ac:dyDescent="0.2">
      <c r="A22" s="110"/>
      <c r="B22" s="234" t="s">
        <v>193</v>
      </c>
      <c r="C22" s="234"/>
      <c r="D22" s="234"/>
      <c r="E22" s="234"/>
      <c r="F22" s="234"/>
      <c r="G22" s="234"/>
      <c r="H22" s="234"/>
      <c r="I22" s="234"/>
    </row>
    <row r="23" spans="1:11" s="116" customFormat="1" ht="42" customHeight="1" x14ac:dyDescent="0.2">
      <c r="A23" s="111"/>
      <c r="B23" s="234" t="s">
        <v>209</v>
      </c>
      <c r="C23" s="234"/>
      <c r="D23" s="234"/>
      <c r="E23" s="234"/>
      <c r="F23" s="234"/>
      <c r="G23" s="234"/>
      <c r="H23" s="234"/>
      <c r="I23" s="234"/>
    </row>
    <row r="24" spans="1:11" s="116" customFormat="1" ht="15.75" customHeight="1" x14ac:dyDescent="0.2">
      <c r="A24" s="106"/>
      <c r="B24" s="234" t="s">
        <v>232</v>
      </c>
      <c r="C24" s="234"/>
      <c r="D24" s="234"/>
      <c r="E24" s="234"/>
      <c r="F24" s="234"/>
      <c r="G24" s="234"/>
      <c r="H24" s="234"/>
      <c r="I24" s="234"/>
    </row>
    <row r="25" spans="1:11" s="116" customFormat="1" ht="21.75" customHeight="1" x14ac:dyDescent="0.2">
      <c r="A25" s="105"/>
      <c r="B25" s="134" t="s">
        <v>272</v>
      </c>
      <c r="C25" s="105"/>
      <c r="D25" s="105"/>
      <c r="E25" s="106"/>
      <c r="F25" s="113"/>
      <c r="G25" s="107"/>
      <c r="H25" s="105"/>
      <c r="I25" s="105"/>
    </row>
    <row r="26" spans="1:11" s="116" customFormat="1" x14ac:dyDescent="0.2">
      <c r="A26" s="105"/>
      <c r="B26" s="105"/>
      <c r="C26" s="105"/>
      <c r="D26" s="105"/>
      <c r="E26" s="106"/>
      <c r="F26" s="113"/>
      <c r="G26" s="107"/>
      <c r="H26" s="105"/>
      <c r="I26" s="105"/>
    </row>
  </sheetData>
  <mergeCells count="11">
    <mergeCell ref="B21:I21"/>
    <mergeCell ref="B22:I22"/>
    <mergeCell ref="B23:I23"/>
    <mergeCell ref="B24:I24"/>
    <mergeCell ref="I7:I13"/>
    <mergeCell ref="I15:I19"/>
    <mergeCell ref="A1:I1"/>
    <mergeCell ref="A2:I2"/>
    <mergeCell ref="A3:I3"/>
    <mergeCell ref="A5:D5"/>
    <mergeCell ref="E5:I5"/>
  </mergeCells>
  <printOptions horizontalCentered="1"/>
  <pageMargins left="0.25" right="0.25" top="0.5" bottom="0.5" header="0" footer="0"/>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workbookViewId="0">
      <selection activeCell="E6" sqref="E6"/>
    </sheetView>
  </sheetViews>
  <sheetFormatPr defaultColWidth="9.140625" defaultRowHeight="15.75" x14ac:dyDescent="0.2"/>
  <cols>
    <col min="1" max="1" width="5.5703125" style="105" customWidth="1"/>
    <col min="2" max="2" width="27.85546875" style="105" customWidth="1"/>
    <col min="3" max="3" width="14" style="105" customWidth="1"/>
    <col min="4" max="4" width="14.28515625" style="105" customWidth="1"/>
    <col min="5" max="5" width="5.85546875" style="106" customWidth="1"/>
    <col min="6" max="6" width="36.5703125" style="105" customWidth="1"/>
    <col min="7" max="7" width="14.85546875" style="107" customWidth="1"/>
    <col min="8" max="8" width="13.140625" style="105" customWidth="1"/>
    <col min="9" max="9" width="47.5703125" style="105" customWidth="1"/>
    <col min="10" max="10" width="15.5703125" style="116" customWidth="1"/>
    <col min="11" max="11" width="9" style="105" customWidth="1"/>
    <col min="12" max="16384" width="9.140625" style="105"/>
  </cols>
  <sheetData>
    <row r="1" spans="1:10" ht="18.75" x14ac:dyDescent="0.2">
      <c r="A1" s="227" t="s">
        <v>274</v>
      </c>
      <c r="B1" s="227"/>
      <c r="C1" s="227"/>
      <c r="D1" s="227"/>
      <c r="E1" s="227"/>
      <c r="F1" s="227"/>
      <c r="G1" s="227"/>
      <c r="H1" s="227"/>
      <c r="I1" s="227"/>
    </row>
    <row r="2" spans="1:10" ht="16.5" customHeight="1" x14ac:dyDescent="0.2">
      <c r="A2" s="228" t="s">
        <v>268</v>
      </c>
      <c r="B2" s="228"/>
      <c r="C2" s="228"/>
      <c r="D2" s="228"/>
      <c r="E2" s="228"/>
      <c r="F2" s="228"/>
      <c r="G2" s="228"/>
      <c r="H2" s="228"/>
      <c r="I2" s="228"/>
    </row>
    <row r="3" spans="1:10" ht="30.75" customHeight="1" x14ac:dyDescent="0.2">
      <c r="A3" s="229" t="s">
        <v>255</v>
      </c>
      <c r="B3" s="229"/>
      <c r="C3" s="229"/>
      <c r="D3" s="229"/>
      <c r="E3" s="229"/>
      <c r="F3" s="229"/>
      <c r="G3" s="229"/>
      <c r="H3" s="229"/>
      <c r="I3" s="229"/>
    </row>
    <row r="5" spans="1:10" ht="38.25" customHeight="1" x14ac:dyDescent="0.2">
      <c r="A5" s="230" t="s">
        <v>242</v>
      </c>
      <c r="B5" s="231"/>
      <c r="C5" s="231"/>
      <c r="D5" s="232"/>
      <c r="E5" s="230" t="s">
        <v>247</v>
      </c>
      <c r="F5" s="231"/>
      <c r="G5" s="231"/>
      <c r="H5" s="231"/>
      <c r="I5" s="232"/>
    </row>
    <row r="6" spans="1:10" s="107" customFormat="1" ht="47.25" x14ac:dyDescent="0.2">
      <c r="A6" s="112" t="s">
        <v>0</v>
      </c>
      <c r="B6" s="112" t="s">
        <v>2</v>
      </c>
      <c r="C6" s="112" t="s">
        <v>1</v>
      </c>
      <c r="D6" s="112" t="s">
        <v>241</v>
      </c>
      <c r="E6" s="115" t="s">
        <v>0</v>
      </c>
      <c r="F6" s="112" t="s">
        <v>2</v>
      </c>
      <c r="G6" s="112" t="s">
        <v>1</v>
      </c>
      <c r="H6" s="112" t="s">
        <v>216</v>
      </c>
      <c r="I6" s="112" t="s">
        <v>231</v>
      </c>
      <c r="J6" s="117"/>
    </row>
    <row r="7" spans="1:10" s="107" customFormat="1" x14ac:dyDescent="0.2">
      <c r="A7" s="123">
        <f>PL01_HSGQG_TTrUBNDTP!A7</f>
        <v>1</v>
      </c>
      <c r="B7" s="124" t="str">
        <f>PL01_HSGQG_TTrUBNDTP!B7</f>
        <v>Hội đồng coi thi</v>
      </c>
      <c r="C7" s="187"/>
      <c r="D7" s="188"/>
      <c r="E7" s="125" t="str">
        <f>PL01_HSGQG_TTrUBNDTP!E7</f>
        <v>1</v>
      </c>
      <c r="F7" s="191" t="str">
        <f>PL01_HSGQG_TTrUBNDTP!F7</f>
        <v>Hội đồng coi thi</v>
      </c>
      <c r="G7" s="188"/>
      <c r="H7" s="192"/>
      <c r="I7" s="241" t="str">
        <f>PL01_HSGQG_TTrUBNDTP!I7:I13</f>
        <v>- Các chức danh điều chỉnh theo quy định tại Điều 20 Quy chế thi chọn học sinh giỏi  quốc gia ban hành kèm theo Thông Tư 05/2025/TT-BGDĐT, bỏ chức danh Trưởng điểm, Phó Trưởng điểm
- Tính tỷ lệ tăng 53,7% so với mức chi tại Biểu 04- Phụ lục 07 và làm tròn đến nghìn đồng</v>
      </c>
      <c r="J7" s="117"/>
    </row>
    <row r="8" spans="1:10" x14ac:dyDescent="0.2">
      <c r="A8" s="187" t="str">
        <f>PL01_HSGQG_TTrUBNDTP!A8</f>
        <v>a</v>
      </c>
      <c r="B8" s="189" t="str">
        <f>PL01_HSGQG_TTrUBNDTP!B8</f>
        <v>Chủ tịch</v>
      </c>
      <c r="C8" s="187" t="str">
        <f>PL01_HSGQG_TTrUBNDTP!C8</f>
        <v>Người/ngày</v>
      </c>
      <c r="D8" s="188">
        <f>PL01_HSGQG_TTrUBNDTP!D8</f>
        <v>600000</v>
      </c>
      <c r="E8" s="190" t="str">
        <f>PL01_HSGQG_TTrUBNDTP!E8</f>
        <v>a</v>
      </c>
      <c r="F8" s="193" t="str">
        <f>PL01_HSGQG_TTrUBNDTP!F8</f>
        <v>Chủ tịch</v>
      </c>
      <c r="G8" s="188" t="str">
        <f>PL01_HSGQG_TTrUBNDTP!G8</f>
        <v>Người/ngày</v>
      </c>
      <c r="H8" s="192">
        <f>PL01_HSGQG_TTrUBNDTP!H8</f>
        <v>920000</v>
      </c>
      <c r="I8" s="242"/>
    </row>
    <row r="9" spans="1:10" x14ac:dyDescent="0.2">
      <c r="A9" s="187" t="str">
        <f>PL01_HSGQG_TTrUBNDTP!A9</f>
        <v>b</v>
      </c>
      <c r="B9" s="189" t="str">
        <f>PL01_HSGQG_TTrUBNDTP!B9</f>
        <v>Các Phó chủ tịch</v>
      </c>
      <c r="C9" s="187" t="str">
        <f>PL01_HSGQG_TTrUBNDTP!C9</f>
        <v>Người/ngày</v>
      </c>
      <c r="D9" s="188">
        <f>PL01_HSGQG_TTrUBNDTP!D9</f>
        <v>579000</v>
      </c>
      <c r="E9" s="190" t="str">
        <f>PL01_HSGQG_TTrUBNDTP!E9</f>
        <v>b</v>
      </c>
      <c r="F9" s="193" t="str">
        <f>PL01_HSGQG_TTrUBNDTP!F9</f>
        <v>Phó chủ tịch</v>
      </c>
      <c r="G9" s="188" t="str">
        <f>PL01_HSGQG_TTrUBNDTP!G9</f>
        <v>Người/ngày</v>
      </c>
      <c r="H9" s="192">
        <f>PL01_HSGQG_TTrUBNDTP!H9</f>
        <v>890000</v>
      </c>
      <c r="I9" s="242"/>
    </row>
    <row r="10" spans="1:10" ht="31.5" x14ac:dyDescent="0.2">
      <c r="A10" s="187" t="str">
        <f>PL01_HSGQG_TTrUBNDTP!A10</f>
        <v>c</v>
      </c>
      <c r="B10" s="189" t="str">
        <f>PL01_HSGQG_TTrUBNDTP!B10</f>
        <v>Trưởng Điểm thi</v>
      </c>
      <c r="C10" s="187" t="str">
        <f>PL01_HSGQG_TTrUBNDTP!C10</f>
        <v>Người/ngày</v>
      </c>
      <c r="D10" s="188">
        <f>PL01_HSGQG_TTrUBNDTP!D10</f>
        <v>557000</v>
      </c>
      <c r="E10" s="190" t="str">
        <f>PL01_HSGQG_TTrUBNDTP!E10</f>
        <v>c</v>
      </c>
      <c r="F10" s="193" t="str">
        <f>PL01_HSGQG_TTrUBNDTP!F10</f>
        <v>Thư ký, cơ yếu, giám thị, ủy viên kỹ thuật</v>
      </c>
      <c r="G10" s="188" t="str">
        <f>PL01_HSGQG_TTrUBNDTP!G10</f>
        <v>Người/ngày</v>
      </c>
      <c r="H10" s="192">
        <f>PL01_HSGQG_TTrUBNDTP!H10</f>
        <v>690000</v>
      </c>
      <c r="I10" s="242"/>
    </row>
    <row r="11" spans="1:10" ht="31.5" x14ac:dyDescent="0.2">
      <c r="A11" s="187" t="str">
        <f>PL01_HSGQG_TTrUBNDTP!A11</f>
        <v>d</v>
      </c>
      <c r="B11" s="189" t="str">
        <f>PL01_HSGQG_TTrUBNDTP!B11</f>
        <v>Phó Trưởng Điểm thi</v>
      </c>
      <c r="C11" s="187" t="str">
        <f>PL01_HSGQG_TTrUBNDTP!C11</f>
        <v>Người/ngày</v>
      </c>
      <c r="D11" s="188">
        <f>PL01_HSGQG_TTrUBNDTP!D11</f>
        <v>536000</v>
      </c>
      <c r="E11" s="190" t="str">
        <f>PL01_HSGQG_TTrUBNDTP!E11</f>
        <v>d</v>
      </c>
      <c r="F11" s="193" t="str">
        <f>PL01_HSGQG_TTrUBNDTP!F11</f>
        <v>Công an, bảo vệ, y tế, nhân viên phục vụ</v>
      </c>
      <c r="G11" s="188" t="str">
        <f>PL01_HSGQG_TTrUBNDTP!G11</f>
        <v>Người/ngày</v>
      </c>
      <c r="H11" s="192">
        <f>PL01_HSGQG_TTrUBNDTP!H11</f>
        <v>380000</v>
      </c>
      <c r="I11" s="242"/>
    </row>
    <row r="12" spans="1:10" ht="37.5" customHeight="1" x14ac:dyDescent="0.2">
      <c r="A12" s="187" t="str">
        <f>PL01_HSGQG_TTrUBNDTP!A12</f>
        <v>e</v>
      </c>
      <c r="B12" s="189" t="str">
        <f>PL01_HSGQG_TTrUBNDTP!B12</f>
        <v>Các ủy viên, thư ký, cán bộ coi thi, cán bộ giám sát</v>
      </c>
      <c r="C12" s="187" t="str">
        <f>PL01_HSGQG_TTrUBNDTP!C12</f>
        <v>Người/ngày</v>
      </c>
      <c r="D12" s="188">
        <f>PL01_HSGQG_TTrUBNDTP!D12</f>
        <v>450000</v>
      </c>
      <c r="E12" s="190"/>
      <c r="F12" s="191"/>
      <c r="G12" s="188"/>
      <c r="H12" s="192"/>
      <c r="I12" s="242"/>
    </row>
    <row r="13" spans="1:10" ht="31.5" x14ac:dyDescent="0.2">
      <c r="A13" s="187" t="str">
        <f>PL01_HSGQG_TTrUBNDTP!A13</f>
        <v>f</v>
      </c>
      <c r="B13" s="189" t="str">
        <f>PL01_HSGQG_TTrUBNDTP!B13</f>
        <v>Trật tự viên, y tế, công an, phục vụ</v>
      </c>
      <c r="C13" s="187" t="str">
        <f>PL01_HSGQG_TTrUBNDTP!C13</f>
        <v>Người/ngày</v>
      </c>
      <c r="D13" s="188">
        <f>PL01_HSGQG_TTrUBNDTP!D13</f>
        <v>246000</v>
      </c>
      <c r="E13" s="190"/>
      <c r="F13" s="191"/>
      <c r="G13" s="188"/>
      <c r="H13" s="192"/>
      <c r="I13" s="243"/>
    </row>
    <row r="14" spans="1:10" s="107" customFormat="1" ht="33" customHeight="1" x14ac:dyDescent="0.2">
      <c r="A14" s="123"/>
      <c r="B14" s="124"/>
      <c r="C14" s="187"/>
      <c r="D14" s="188"/>
      <c r="E14" s="125" t="str">
        <f>PL01_HSGQG_TTrUBNDTP!E14</f>
        <v>2</v>
      </c>
      <c r="F14" s="191" t="str">
        <f>PL01_HSGQG_TTrUBNDTP!F14</f>
        <v xml:space="preserve">Ban in sao đề thi </v>
      </c>
      <c r="G14" s="188"/>
      <c r="H14" s="192"/>
      <c r="I14" s="194"/>
      <c r="J14" s="117"/>
    </row>
    <row r="15" spans="1:10" x14ac:dyDescent="0.2">
      <c r="A15" s="123"/>
      <c r="B15" s="124"/>
      <c r="C15" s="187"/>
      <c r="D15" s="188"/>
      <c r="E15" s="190" t="str">
        <f>PL01_HSGQG_TTrUBNDTP!E15</f>
        <v>a</v>
      </c>
      <c r="F15" s="193" t="str">
        <f>PL01_HSGQG_TTrUBNDTP!F15</f>
        <v>Trưởng ban (làm việc cách ly)</v>
      </c>
      <c r="G15" s="188" t="str">
        <f>PL01_HSGQG_TTrUBNDTP!G15</f>
        <v>Người/ngày</v>
      </c>
      <c r="H15" s="192">
        <f>PL01_HSGQG_TTrUBNDTP!H15</f>
        <v>990000</v>
      </c>
      <c r="I15" s="244" t="str">
        <f>PL01_HSGQG_TTrUBNDTP!I15:I19</f>
        <v>- Bổ sung nội dung In sao đề thi  theo quy định tại Điều 19 Quy chế thi thi chọn học sinh giỏi  quốc gia ban hành kèm theo Thông Tư 05/2025/TT-BGDĐT 
- Đề xuất bằng mức Ban in sao Kỳ thi tốt nghiệp THPT</v>
      </c>
    </row>
    <row r="16" spans="1:10" x14ac:dyDescent="0.2">
      <c r="A16" s="123"/>
      <c r="B16" s="124"/>
      <c r="C16" s="187"/>
      <c r="D16" s="188"/>
      <c r="E16" s="190" t="str">
        <f>PL01_HSGQG_TTrUBNDTP!E16</f>
        <v>b</v>
      </c>
      <c r="F16" s="193" t="str">
        <f>PL01_HSGQG_TTrUBNDTP!F16</f>
        <v>Phó trưởng ban (làm việc cách ly)</v>
      </c>
      <c r="G16" s="188" t="str">
        <f>PL01_HSGQG_TTrUBNDTP!G16</f>
        <v>Người/ngày</v>
      </c>
      <c r="H16" s="192">
        <f>PL01_HSGQG_TTrUBNDTP!H16</f>
        <v>820000</v>
      </c>
      <c r="I16" s="245"/>
    </row>
    <row r="17" spans="1:10" x14ac:dyDescent="0.2">
      <c r="A17" s="123"/>
      <c r="B17" s="124"/>
      <c r="C17" s="187"/>
      <c r="D17" s="188"/>
      <c r="E17" s="190" t="str">
        <f>PL01_HSGQG_TTrUBNDTP!E17</f>
        <v>c</v>
      </c>
      <c r="F17" s="193" t="str">
        <f>PL01_HSGQG_TTrUBNDTP!F17</f>
        <v>Ủy viên, thư ký (làm việc cách ly)</v>
      </c>
      <c r="G17" s="188" t="str">
        <f>PL01_HSGQG_TTrUBNDTP!G17</f>
        <v>Người/ngày</v>
      </c>
      <c r="H17" s="192">
        <f>PL01_HSGQG_TTrUBNDTP!H17</f>
        <v>690000</v>
      </c>
      <c r="I17" s="245"/>
    </row>
    <row r="18" spans="1:10" ht="31.5" x14ac:dyDescent="0.2">
      <c r="A18" s="123"/>
      <c r="B18" s="124"/>
      <c r="C18" s="187"/>
      <c r="D18" s="188"/>
      <c r="E18" s="190" t="str">
        <f>PL01_HSGQG_TTrUBNDTP!E18</f>
        <v>d</v>
      </c>
      <c r="F18" s="193" t="str">
        <f>PL01_HSGQG_TTrUBNDTP!F18</f>
        <v>Công an, cơ yếu, nhân viên phục vụ (làm việc cách ly)</v>
      </c>
      <c r="G18" s="188" t="str">
        <f>PL01_HSGQG_TTrUBNDTP!G18</f>
        <v>Người/ngày</v>
      </c>
      <c r="H18" s="192">
        <f>PL01_HSGQG_TTrUBNDTP!H18</f>
        <v>690000</v>
      </c>
      <c r="I18" s="245"/>
    </row>
    <row r="19" spans="1:10" s="107" customFormat="1" ht="33" customHeight="1" x14ac:dyDescent="0.2">
      <c r="A19" s="198"/>
      <c r="B19" s="147"/>
      <c r="C19" s="206"/>
      <c r="D19" s="207"/>
      <c r="E19" s="141" t="str">
        <f>PL01_HSGQG_TTrUBNDTP!E19</f>
        <v>đ</v>
      </c>
      <c r="F19" s="208" t="str">
        <f>PL01_HSGQG_TTrUBNDTP!F19</f>
        <v>Công an, Bảo vệ, y tế, nhân viên phục vụ vòng ngoài</v>
      </c>
      <c r="G19" s="207" t="str">
        <f>PL01_HSGQG_TTrUBNDTP!G19</f>
        <v>Người/ngày</v>
      </c>
      <c r="H19" s="209">
        <f>PL01_HSGQG_TTrUBNDTP!H19</f>
        <v>380000</v>
      </c>
      <c r="I19" s="246"/>
      <c r="J19" s="117"/>
    </row>
    <row r="20" spans="1:10" ht="23.25" customHeight="1" x14ac:dyDescent="0.2">
      <c r="A20" s="114"/>
      <c r="B20" s="167" t="s">
        <v>92</v>
      </c>
      <c r="C20" s="107"/>
      <c r="E20" s="105"/>
      <c r="G20" s="105"/>
    </row>
    <row r="21" spans="1:10" ht="66.75" customHeight="1" x14ac:dyDescent="0.2">
      <c r="A21" s="108"/>
      <c r="B21" s="233" t="s">
        <v>211</v>
      </c>
      <c r="C21" s="233"/>
      <c r="D21" s="233"/>
      <c r="E21" s="233"/>
      <c r="F21" s="233"/>
      <c r="G21" s="233"/>
      <c r="H21" s="233"/>
      <c r="I21" s="233"/>
    </row>
    <row r="22" spans="1:10" ht="20.25" customHeight="1" x14ac:dyDescent="0.2">
      <c r="A22" s="110"/>
      <c r="B22" s="234" t="s">
        <v>193</v>
      </c>
      <c r="C22" s="234"/>
      <c r="D22" s="234"/>
      <c r="E22" s="234"/>
      <c r="F22" s="234"/>
      <c r="G22" s="234"/>
      <c r="H22" s="234"/>
      <c r="I22" s="234"/>
    </row>
    <row r="23" spans="1:10" ht="42" customHeight="1" x14ac:dyDescent="0.2">
      <c r="A23" s="111"/>
      <c r="B23" s="234" t="s">
        <v>209</v>
      </c>
      <c r="C23" s="234"/>
      <c r="D23" s="234"/>
      <c r="E23" s="234"/>
      <c r="F23" s="234"/>
      <c r="G23" s="234"/>
      <c r="H23" s="234"/>
      <c r="I23" s="234"/>
    </row>
    <row r="24" spans="1:10" ht="15.75" customHeight="1" x14ac:dyDescent="0.2">
      <c r="A24" s="106"/>
      <c r="B24" s="234" t="s">
        <v>232</v>
      </c>
      <c r="C24" s="234"/>
      <c r="D24" s="234"/>
      <c r="E24" s="234"/>
      <c r="F24" s="234"/>
      <c r="G24" s="234"/>
      <c r="H24" s="234"/>
      <c r="I24" s="234"/>
    </row>
    <row r="25" spans="1:10" ht="24" customHeight="1" x14ac:dyDescent="0.2">
      <c r="B25" s="116" t="str">
        <f>PL01_HSGQG_TTrUBNDTP!B25</f>
        <v>- Chức danh có thể điều chỉnh phù hợp với quy định hiện hành</v>
      </c>
      <c r="F25" s="113"/>
    </row>
    <row r="26" spans="1:10" x14ac:dyDescent="0.2">
      <c r="F26" s="113"/>
    </row>
  </sheetData>
  <autoFilter ref="A6:I19" xr:uid="{00000000-0009-0000-0000-000004000000}"/>
  <mergeCells count="11">
    <mergeCell ref="B24:I24"/>
    <mergeCell ref="A1:I1"/>
    <mergeCell ref="A2:I2"/>
    <mergeCell ref="A5:D5"/>
    <mergeCell ref="E5:I5"/>
    <mergeCell ref="A3:I3"/>
    <mergeCell ref="B21:I21"/>
    <mergeCell ref="B22:I22"/>
    <mergeCell ref="B23:I23"/>
    <mergeCell ref="I7:I13"/>
    <mergeCell ref="I15:I19"/>
  </mergeCells>
  <printOptions horizontalCentered="1"/>
  <pageMargins left="0.25" right="0.25" top="0.5" bottom="0.25" header="0" footer="0"/>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4"/>
  <sheetViews>
    <sheetView tabSelected="1" workbookViewId="0">
      <selection activeCell="I18" sqref="I18"/>
    </sheetView>
  </sheetViews>
  <sheetFormatPr defaultColWidth="9.140625" defaultRowHeight="15.75" x14ac:dyDescent="0.2"/>
  <cols>
    <col min="1" max="1" width="5.85546875" style="2" customWidth="1"/>
    <col min="2" max="2" width="48.7109375" style="1" customWidth="1"/>
    <col min="3" max="3" width="25" style="4" customWidth="1"/>
    <col min="4" max="4" width="19.140625" style="1" customWidth="1"/>
    <col min="5" max="5" width="15.5703125" style="126" customWidth="1"/>
    <col min="6" max="6" width="9" style="1" customWidth="1"/>
    <col min="7" max="16384" width="9.140625" style="1"/>
  </cols>
  <sheetData>
    <row r="1" spans="1:5" ht="18.75" x14ac:dyDescent="0.2">
      <c r="A1" s="249" t="s">
        <v>274</v>
      </c>
      <c r="B1" s="249"/>
      <c r="C1" s="249"/>
      <c r="D1" s="249"/>
    </row>
    <row r="2" spans="1:5" ht="45.75" customHeight="1" x14ac:dyDescent="0.2">
      <c r="A2" s="250" t="s">
        <v>269</v>
      </c>
      <c r="B2" s="250"/>
      <c r="C2" s="250"/>
      <c r="D2" s="250"/>
    </row>
    <row r="3" spans="1:5" ht="34.5" customHeight="1" x14ac:dyDescent="0.2">
      <c r="A3" s="251" t="s">
        <v>273</v>
      </c>
      <c r="B3" s="251"/>
      <c r="C3" s="251"/>
      <c r="D3" s="251"/>
    </row>
    <row r="5" spans="1:5" s="129" customFormat="1" ht="31.5" x14ac:dyDescent="0.2">
      <c r="A5" s="8" t="s">
        <v>0</v>
      </c>
      <c r="B5" s="8" t="s">
        <v>2</v>
      </c>
      <c r="C5" s="8" t="s">
        <v>1</v>
      </c>
      <c r="D5" s="8" t="s">
        <v>216</v>
      </c>
      <c r="E5" s="128"/>
    </row>
    <row r="6" spans="1:5" s="4" customFormat="1" x14ac:dyDescent="0.2">
      <c r="A6" s="125" t="str">
        <f>PL01_HSGQG_TTrUBNDTP!E7</f>
        <v>1</v>
      </c>
      <c r="B6" s="191" t="str">
        <f>PL01_HSGQG_TTrUBNDTP!F7</f>
        <v>Hội đồng coi thi</v>
      </c>
      <c r="C6" s="26"/>
      <c r="D6" s="192"/>
      <c r="E6" s="127"/>
    </row>
    <row r="7" spans="1:5" x14ac:dyDescent="0.2">
      <c r="A7" s="190" t="str">
        <f>PL01_HSGQG_TTrUBNDTP!E8</f>
        <v>a</v>
      </c>
      <c r="B7" s="193" t="str">
        <f>PL01_HSGQG_TTrUBNDTP!F8</f>
        <v>Chủ tịch</v>
      </c>
      <c r="C7" s="188" t="str">
        <f>PL01_HSGQG_TTrUBNDTP!G8</f>
        <v>Người/ngày</v>
      </c>
      <c r="D7" s="192">
        <f>PL01_HSGQG_TTrUBNDTP!H8</f>
        <v>920000</v>
      </c>
    </row>
    <row r="8" spans="1:5" x14ac:dyDescent="0.2">
      <c r="A8" s="190" t="str">
        <f>PL01_HSGQG_TTrUBNDTP!E9</f>
        <v>b</v>
      </c>
      <c r="B8" s="193" t="str">
        <f>PL01_HSGQG_TTrUBNDTP!F9</f>
        <v>Phó chủ tịch</v>
      </c>
      <c r="C8" s="188" t="str">
        <f>PL01_HSGQG_TTrUBNDTP!G9</f>
        <v>Người/ngày</v>
      </c>
      <c r="D8" s="192">
        <f>PL01_HSGQG_TTrUBNDTP!H9</f>
        <v>890000</v>
      </c>
    </row>
    <row r="9" spans="1:5" x14ac:dyDescent="0.2">
      <c r="A9" s="190" t="str">
        <f>PL01_HSGQG_TTrUBNDTP!E10</f>
        <v>c</v>
      </c>
      <c r="B9" s="193" t="str">
        <f>PL01_HSGQG_TTrUBNDTP!F10</f>
        <v>Thư ký, cơ yếu, giám thị, ủy viên kỹ thuật</v>
      </c>
      <c r="C9" s="188" t="str">
        <f>PL01_HSGQG_TTrUBNDTP!G10</f>
        <v>Người/ngày</v>
      </c>
      <c r="D9" s="192">
        <f>PL01_HSGQG_TTrUBNDTP!H10</f>
        <v>690000</v>
      </c>
    </row>
    <row r="10" spans="1:5" x14ac:dyDescent="0.2">
      <c r="A10" s="190" t="str">
        <f>PL01_HSGQG_TTrUBNDTP!E11</f>
        <v>d</v>
      </c>
      <c r="B10" s="193" t="str">
        <f>PL01_HSGQG_TTrUBNDTP!F11</f>
        <v>Công an, bảo vệ, y tế, nhân viên phục vụ</v>
      </c>
      <c r="C10" s="188" t="str">
        <f>PL01_HSGQG_TTrUBNDTP!G11</f>
        <v>Người/ngày</v>
      </c>
      <c r="D10" s="192">
        <f>PL01_HSGQG_TTrUBNDTP!H11</f>
        <v>380000</v>
      </c>
    </row>
    <row r="11" spans="1:5" s="4" customFormat="1" ht="33" customHeight="1" x14ac:dyDescent="0.2">
      <c r="A11" s="125" t="str">
        <f>PL01_HSGQG_TTrUBNDTP!E14</f>
        <v>2</v>
      </c>
      <c r="B11" s="191" t="str">
        <f>PL01_HSGQG_TTrUBNDTP!F14</f>
        <v xml:space="preserve">Ban in sao đề thi </v>
      </c>
      <c r="C11" s="188"/>
      <c r="D11" s="192"/>
      <c r="E11" s="127"/>
    </row>
    <row r="12" spans="1:5" x14ac:dyDescent="0.2">
      <c r="A12" s="190" t="str">
        <f>PL01_HSGQG_TTrUBNDTP!E15</f>
        <v>a</v>
      </c>
      <c r="B12" s="193" t="str">
        <f>PL01_HSGQG_TTrUBNDTP!F15</f>
        <v>Trưởng ban (làm việc cách ly)</v>
      </c>
      <c r="C12" s="188" t="str">
        <f>PL01_HSGQG_TTrUBNDTP!G15</f>
        <v>Người/ngày</v>
      </c>
      <c r="D12" s="192">
        <f>PL01_HSGQG_TTrUBNDTP!H15</f>
        <v>990000</v>
      </c>
    </row>
    <row r="13" spans="1:5" x14ac:dyDescent="0.2">
      <c r="A13" s="190" t="str">
        <f>PL01_HSGQG_TTrUBNDTP!E16</f>
        <v>b</v>
      </c>
      <c r="B13" s="193" t="str">
        <f>PL01_HSGQG_TTrUBNDTP!F16</f>
        <v>Phó trưởng ban (làm việc cách ly)</v>
      </c>
      <c r="C13" s="188" t="str">
        <f>PL01_HSGQG_TTrUBNDTP!G16</f>
        <v>Người/ngày</v>
      </c>
      <c r="D13" s="192">
        <f>PL01_HSGQG_TTrUBNDTP!H16</f>
        <v>820000</v>
      </c>
    </row>
    <row r="14" spans="1:5" x14ac:dyDescent="0.2">
      <c r="A14" s="190" t="str">
        <f>PL01_HSGQG_TTrUBNDTP!E17</f>
        <v>c</v>
      </c>
      <c r="B14" s="193" t="str">
        <f>PL01_HSGQG_TTrUBNDTP!F17</f>
        <v>Ủy viên, thư ký (làm việc cách ly)</v>
      </c>
      <c r="C14" s="188" t="str">
        <f>PL01_HSGQG_TTrUBNDTP!G17</f>
        <v>Người/ngày</v>
      </c>
      <c r="D14" s="192">
        <f>PL01_HSGQG_TTrUBNDTP!H17</f>
        <v>690000</v>
      </c>
    </row>
    <row r="15" spans="1:5" x14ac:dyDescent="0.2">
      <c r="A15" s="190" t="str">
        <f>PL01_HSGQG_TTrUBNDTP!E18</f>
        <v>d</v>
      </c>
      <c r="B15" s="193" t="str">
        <f>PL01_HSGQG_TTrUBNDTP!F18</f>
        <v>Công an, cơ yếu, nhân viên phục vụ (làm việc cách ly)</v>
      </c>
      <c r="C15" s="188" t="str">
        <f>PL01_HSGQG_TTrUBNDTP!G18</f>
        <v>Người/ngày</v>
      </c>
      <c r="D15" s="192">
        <f>PL01_HSGQG_TTrUBNDTP!H18</f>
        <v>690000</v>
      </c>
    </row>
    <row r="16" spans="1:5" s="4" customFormat="1" x14ac:dyDescent="0.2">
      <c r="A16" s="190" t="str">
        <f>PL01_HSGQG_TTrUBNDTP!E19</f>
        <v>đ</v>
      </c>
      <c r="B16" s="193" t="str">
        <f>PL01_HSGQG_TTrUBNDTP!F19</f>
        <v>Công an, Bảo vệ, y tế, nhân viên phục vụ vòng ngoài</v>
      </c>
      <c r="C16" s="188" t="str">
        <f>PL01_HSGQG_TTrUBNDTP!G19</f>
        <v>Người/ngày</v>
      </c>
      <c r="D16" s="192">
        <f>PL01_HSGQG_TTrUBNDTP!H19</f>
        <v>380000</v>
      </c>
      <c r="E16" s="127"/>
    </row>
    <row r="17" spans="1:8" ht="30.75" customHeight="1" x14ac:dyDescent="0.2">
      <c r="A17" s="132"/>
      <c r="B17" s="133" t="s">
        <v>92</v>
      </c>
      <c r="C17" s="131"/>
      <c r="D17" s="130"/>
    </row>
    <row r="18" spans="1:8" ht="105" customHeight="1" x14ac:dyDescent="0.2">
      <c r="A18" s="109"/>
      <c r="B18" s="233" t="s">
        <v>211</v>
      </c>
      <c r="C18" s="233"/>
      <c r="D18" s="233"/>
      <c r="E18" s="109"/>
      <c r="F18" s="109"/>
      <c r="G18" s="109"/>
      <c r="H18" s="109"/>
    </row>
    <row r="19" spans="1:8" ht="44.25" customHeight="1" x14ac:dyDescent="0.2">
      <c r="A19" s="1"/>
      <c r="B19" s="234" t="s">
        <v>193</v>
      </c>
      <c r="C19" s="234"/>
      <c r="D19" s="234"/>
      <c r="E19" s="110"/>
      <c r="F19" s="110"/>
      <c r="G19" s="110"/>
      <c r="H19" s="110"/>
    </row>
    <row r="20" spans="1:8" ht="71.25" customHeight="1" x14ac:dyDescent="0.2">
      <c r="A20" s="1"/>
      <c r="B20" s="234" t="s">
        <v>209</v>
      </c>
      <c r="C20" s="234"/>
      <c r="D20" s="234"/>
      <c r="E20" s="110"/>
      <c r="F20" s="110"/>
      <c r="G20" s="110"/>
      <c r="H20" s="110"/>
    </row>
    <row r="21" spans="1:8" ht="41.25" customHeight="1" x14ac:dyDescent="0.2">
      <c r="A21" s="110"/>
      <c r="B21" s="234" t="s">
        <v>232</v>
      </c>
      <c r="C21" s="234"/>
      <c r="D21" s="234"/>
      <c r="E21" s="110"/>
      <c r="F21" s="110"/>
      <c r="G21" s="110"/>
      <c r="H21" s="110"/>
    </row>
    <row r="22" spans="1:8" ht="22.5" customHeight="1" x14ac:dyDescent="0.2">
      <c r="A22" s="88"/>
      <c r="B22" s="247" t="str">
        <f>PL01_HSGQG_TTrUBNDTP!B25</f>
        <v>- Chức danh có thể điều chỉnh phù hợp với quy định hiện hành</v>
      </c>
      <c r="C22" s="248"/>
      <c r="D22" s="248"/>
    </row>
    <row r="23" spans="1:8" x14ac:dyDescent="0.2">
      <c r="B23" s="5"/>
    </row>
    <row r="24" spans="1:8" x14ac:dyDescent="0.2">
      <c r="B24" s="5"/>
    </row>
  </sheetData>
  <mergeCells count="8">
    <mergeCell ref="B22:D22"/>
    <mergeCell ref="B20:D20"/>
    <mergeCell ref="B21:D21"/>
    <mergeCell ref="A1:D1"/>
    <mergeCell ref="A2:D2"/>
    <mergeCell ref="A3:D3"/>
    <mergeCell ref="B18:D18"/>
    <mergeCell ref="B19:D19"/>
  </mergeCells>
  <printOptions horizontalCentered="1"/>
  <pageMargins left="0" right="0.25" top="0.5" bottom="0.25"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215</v>
      </c>
      <c r="C2" s="98" t="s">
        <v>1</v>
      </c>
      <c r="D2" s="100" t="s">
        <v>224</v>
      </c>
      <c r="E2" s="101" t="s">
        <v>225</v>
      </c>
      <c r="F2" s="102" t="s">
        <v>226</v>
      </c>
      <c r="G2" s="103"/>
    </row>
    <row r="3" spans="2:7" x14ac:dyDescent="0.2">
      <c r="B3" s="98" t="s">
        <v>217</v>
      </c>
      <c r="D3" s="100"/>
      <c r="E3" s="101"/>
      <c r="F3" s="102"/>
      <c r="G3" s="103"/>
    </row>
    <row r="4" spans="2:7" x14ac:dyDescent="0.2">
      <c r="B4" s="98" t="s">
        <v>218</v>
      </c>
      <c r="C4" s="98" t="s">
        <v>9</v>
      </c>
      <c r="D4" s="100">
        <v>819000</v>
      </c>
      <c r="E4" s="100">
        <f>ROUND(D4*80%,-3)</f>
        <v>655000</v>
      </c>
      <c r="F4" s="102" t="s">
        <v>227</v>
      </c>
      <c r="G4" s="104">
        <v>659000</v>
      </c>
    </row>
    <row r="5" spans="2:7" x14ac:dyDescent="0.2">
      <c r="B5" s="98" t="s">
        <v>219</v>
      </c>
      <c r="C5" s="98" t="s">
        <v>9</v>
      </c>
      <c r="D5" s="100">
        <v>729000</v>
      </c>
      <c r="E5" s="100">
        <f t="shared" ref="E5:E12" si="0">ROUND(D5*80%,-3)</f>
        <v>583000</v>
      </c>
      <c r="F5" s="102" t="s">
        <v>228</v>
      </c>
      <c r="G5" s="104">
        <v>594000</v>
      </c>
    </row>
    <row r="6" spans="2:7" x14ac:dyDescent="0.2">
      <c r="B6" s="98" t="s">
        <v>220</v>
      </c>
      <c r="C6" s="98" t="s">
        <v>9</v>
      </c>
      <c r="D6" s="100">
        <v>614000</v>
      </c>
      <c r="E6" s="100">
        <f t="shared" si="0"/>
        <v>491000</v>
      </c>
      <c r="F6" s="102" t="s">
        <v>220</v>
      </c>
      <c r="G6" s="103">
        <v>491000</v>
      </c>
    </row>
    <row r="7" spans="2:7" x14ac:dyDescent="0.2">
      <c r="B7" s="98" t="s">
        <v>221</v>
      </c>
      <c r="C7" s="98" t="s">
        <v>9</v>
      </c>
      <c r="D7" s="100">
        <v>336000</v>
      </c>
      <c r="E7" s="100">
        <f t="shared" si="0"/>
        <v>269000</v>
      </c>
      <c r="F7" s="102" t="s">
        <v>221</v>
      </c>
      <c r="G7" s="103">
        <v>269000</v>
      </c>
    </row>
    <row r="8" spans="2:7" x14ac:dyDescent="0.2">
      <c r="B8" s="98" t="s">
        <v>222</v>
      </c>
      <c r="D8" s="100"/>
      <c r="E8" s="100">
        <f t="shared" si="0"/>
        <v>0</v>
      </c>
      <c r="F8" s="102"/>
      <c r="G8" s="103"/>
    </row>
    <row r="9" spans="2:7" x14ac:dyDescent="0.2">
      <c r="B9" s="98" t="s">
        <v>218</v>
      </c>
      <c r="C9" s="98" t="s">
        <v>9</v>
      </c>
      <c r="D9" s="100">
        <v>862000</v>
      </c>
      <c r="E9" s="100">
        <f t="shared" si="0"/>
        <v>690000</v>
      </c>
      <c r="F9" s="102" t="s">
        <v>229</v>
      </c>
      <c r="G9" s="103">
        <v>690000</v>
      </c>
    </row>
    <row r="10" spans="2:7" x14ac:dyDescent="0.2">
      <c r="B10" s="98" t="s">
        <v>223</v>
      </c>
      <c r="C10" s="98" t="s">
        <v>9</v>
      </c>
      <c r="D10" s="100">
        <v>767000</v>
      </c>
      <c r="E10" s="100">
        <f t="shared" si="0"/>
        <v>614000</v>
      </c>
      <c r="F10" s="102"/>
      <c r="G10" s="103"/>
    </row>
    <row r="11" spans="2:7" x14ac:dyDescent="0.2">
      <c r="B11" s="98" t="s">
        <v>220</v>
      </c>
      <c r="C11" s="98" t="s">
        <v>9</v>
      </c>
      <c r="D11" s="100">
        <v>727000</v>
      </c>
      <c r="E11" s="100">
        <f t="shared" si="0"/>
        <v>582000</v>
      </c>
      <c r="F11" s="102" t="s">
        <v>220</v>
      </c>
      <c r="G11" s="103">
        <v>582000</v>
      </c>
    </row>
    <row r="12" spans="2:7" x14ac:dyDescent="0.2">
      <c r="B12" s="98" t="s">
        <v>221</v>
      </c>
      <c r="C12" s="98" t="s">
        <v>9</v>
      </c>
      <c r="D12" s="100">
        <v>395000</v>
      </c>
      <c r="E12" s="100">
        <f t="shared" si="0"/>
        <v>316000</v>
      </c>
      <c r="F12" s="102" t="s">
        <v>221</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49" t="s">
        <v>93</v>
      </c>
      <c r="B1" s="249"/>
      <c r="C1" s="249"/>
    </row>
    <row r="2" spans="1:7" ht="39" customHeight="1" x14ac:dyDescent="0.3">
      <c r="A2" s="253" t="s">
        <v>91</v>
      </c>
      <c r="B2" s="254"/>
      <c r="C2" s="254"/>
      <c r="D2" s="254"/>
      <c r="E2" s="11"/>
      <c r="F2" s="11"/>
      <c r="G2" s="11"/>
    </row>
    <row r="3" spans="1:7" ht="37.5" customHeight="1" x14ac:dyDescent="0.2">
      <c r="A3" s="255" t="s">
        <v>89</v>
      </c>
      <c r="B3" s="255"/>
      <c r="C3" s="255"/>
      <c r="D3" s="255"/>
    </row>
    <row r="4" spans="1:7" ht="16.5" x14ac:dyDescent="0.2">
      <c r="A4" s="251" t="e">
        <f>#REF!</f>
        <v>#REF!</v>
      </c>
      <c r="B4" s="251"/>
      <c r="C4" s="251"/>
      <c r="D4" s="251"/>
    </row>
    <row r="5" spans="1:7" ht="10.5" customHeight="1" x14ac:dyDescent="0.2">
      <c r="C5" s="256"/>
      <c r="D5" s="256"/>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57" t="s">
        <v>42</v>
      </c>
      <c r="C173" s="257"/>
      <c r="D173" s="257"/>
    </row>
    <row r="174" spans="1:4" ht="39" customHeight="1" x14ac:dyDescent="0.2">
      <c r="B174" s="252" t="s">
        <v>79</v>
      </c>
      <c r="C174" s="252"/>
      <c r="D174" s="252"/>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58" t="s">
        <v>153</v>
      </c>
      <c r="B1" s="258"/>
      <c r="C1" s="258"/>
      <c r="D1" s="258"/>
      <c r="E1" s="258"/>
      <c r="F1" s="258"/>
      <c r="G1" s="258"/>
      <c r="H1" s="258"/>
      <c r="I1" s="258"/>
      <c r="J1" s="258"/>
      <c r="K1" s="258"/>
      <c r="L1" s="258"/>
      <c r="M1" s="258"/>
    </row>
    <row r="2" spans="1:14" ht="16.5" customHeight="1" x14ac:dyDescent="0.2">
      <c r="A2" s="255" t="s">
        <v>161</v>
      </c>
      <c r="B2" s="255"/>
      <c r="C2" s="255"/>
      <c r="D2" s="255"/>
      <c r="E2" s="255"/>
      <c r="F2" s="255"/>
      <c r="G2" s="255"/>
      <c r="H2" s="255"/>
      <c r="I2" s="255"/>
      <c r="J2" s="255"/>
      <c r="K2" s="255"/>
      <c r="L2" s="255"/>
      <c r="M2" s="255"/>
    </row>
    <row r="3" spans="1:14" ht="38.25" customHeight="1" x14ac:dyDescent="0.2">
      <c r="A3" s="263" t="s">
        <v>213</v>
      </c>
      <c r="B3" s="263"/>
      <c r="C3" s="263"/>
      <c r="D3" s="263"/>
      <c r="E3" s="263"/>
      <c r="F3" s="263"/>
      <c r="G3" s="251"/>
      <c r="H3" s="251"/>
      <c r="I3" s="251"/>
      <c r="J3" s="251"/>
      <c r="K3" s="251"/>
      <c r="L3" s="251"/>
      <c r="M3" s="251"/>
    </row>
    <row r="4" spans="1:14" ht="33" customHeight="1" x14ac:dyDescent="0.2">
      <c r="A4" s="264" t="s">
        <v>0</v>
      </c>
      <c r="B4" s="264" t="s">
        <v>2</v>
      </c>
      <c r="C4" s="264" t="s">
        <v>1</v>
      </c>
      <c r="D4" s="279" t="s">
        <v>196</v>
      </c>
      <c r="E4" s="280"/>
      <c r="F4" s="277" t="s">
        <v>160</v>
      </c>
      <c r="G4" s="264" t="s">
        <v>0</v>
      </c>
      <c r="H4" s="264" t="s">
        <v>2</v>
      </c>
      <c r="I4" s="264" t="s">
        <v>1</v>
      </c>
      <c r="J4" s="262" t="s">
        <v>147</v>
      </c>
      <c r="K4" s="262"/>
      <c r="L4" s="262"/>
      <c r="M4" s="260" t="s">
        <v>120</v>
      </c>
    </row>
    <row r="5" spans="1:14" s="4" customFormat="1" ht="54" customHeight="1" x14ac:dyDescent="0.2">
      <c r="A5" s="264"/>
      <c r="B5" s="264"/>
      <c r="C5" s="264"/>
      <c r="D5" s="8" t="s">
        <v>154</v>
      </c>
      <c r="E5" s="68" t="s">
        <v>120</v>
      </c>
      <c r="F5" s="278"/>
      <c r="G5" s="264"/>
      <c r="H5" s="264"/>
      <c r="I5" s="264"/>
      <c r="J5" s="8" t="s">
        <v>88</v>
      </c>
      <c r="K5" s="259" t="s">
        <v>116</v>
      </c>
      <c r="L5" s="259"/>
      <c r="M5" s="261"/>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ROUND((#REF!*80%),-3)</f>
        <v>#REF!</v>
      </c>
      <c r="E7" s="19" t="e">
        <f>ROUND((#REF!*70%),-3)</f>
        <v>#REF!</v>
      </c>
      <c r="F7" s="266" t="s">
        <v>188</v>
      </c>
      <c r="G7" s="16"/>
      <c r="H7" s="17" t="s">
        <v>26</v>
      </c>
      <c r="I7" s="18" t="s">
        <v>9</v>
      </c>
      <c r="J7" s="19">
        <v>280000</v>
      </c>
      <c r="K7" s="1">
        <v>100</v>
      </c>
      <c r="L7" s="1"/>
      <c r="M7" s="19">
        <v>245000</v>
      </c>
      <c r="N7" s="62"/>
    </row>
    <row r="8" spans="1:14" x14ac:dyDescent="0.2">
      <c r="A8" s="71"/>
      <c r="B8" s="17" t="s">
        <v>44</v>
      </c>
      <c r="C8" s="18" t="s">
        <v>9</v>
      </c>
      <c r="D8" s="19" t="e">
        <f>ROUND((#REF!*80%),-3)</f>
        <v>#REF!</v>
      </c>
      <c r="E8" s="19" t="e">
        <f>ROUND((#REF!*70%),-3)</f>
        <v>#REF!</v>
      </c>
      <c r="F8" s="267"/>
      <c r="G8" s="16"/>
      <c r="H8" s="17" t="s">
        <v>44</v>
      </c>
      <c r="I8" s="18" t="s">
        <v>9</v>
      </c>
      <c r="J8" s="19">
        <v>252000</v>
      </c>
      <c r="K8" s="1">
        <f>J8*100/$J$7</f>
        <v>90</v>
      </c>
      <c r="L8" s="1" t="s">
        <v>117</v>
      </c>
      <c r="M8" s="19">
        <v>221000</v>
      </c>
      <c r="N8" s="62"/>
    </row>
    <row r="9" spans="1:14" x14ac:dyDescent="0.2">
      <c r="A9" s="71"/>
      <c r="B9" s="17" t="s">
        <v>45</v>
      </c>
      <c r="C9" s="18" t="s">
        <v>9</v>
      </c>
      <c r="D9" s="19" t="e">
        <f>ROUND((#REF!*80%),-3)</f>
        <v>#REF!</v>
      </c>
      <c r="E9" s="19" t="e">
        <f>ROUND((#REF!*70%),-3)</f>
        <v>#REF!</v>
      </c>
      <c r="F9" s="267"/>
      <c r="G9" s="16"/>
      <c r="H9" s="17" t="s">
        <v>45</v>
      </c>
      <c r="I9" s="18" t="s">
        <v>9</v>
      </c>
      <c r="J9" s="19">
        <v>200000</v>
      </c>
      <c r="K9" s="1">
        <f>J9*100/$J$7</f>
        <v>71.428571428571431</v>
      </c>
      <c r="L9" s="1" t="s">
        <v>117</v>
      </c>
      <c r="M9" s="19">
        <v>175000</v>
      </c>
      <c r="N9" s="62"/>
    </row>
    <row r="10" spans="1:14" x14ac:dyDescent="0.2">
      <c r="A10" s="71"/>
      <c r="B10" s="17" t="s">
        <v>136</v>
      </c>
      <c r="C10" s="18" t="s">
        <v>9</v>
      </c>
      <c r="D10" s="19" t="e">
        <f>ROUND((#REF!*80%),-3)</f>
        <v>#REF!</v>
      </c>
      <c r="E10" s="19" t="e">
        <f>ROUND((#REF!*70%),-3)</f>
        <v>#REF!</v>
      </c>
      <c r="F10" s="268"/>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69"/>
      <c r="B13" s="79" t="s">
        <v>183</v>
      </c>
      <c r="C13" s="92" t="s">
        <v>9</v>
      </c>
      <c r="D13" s="80" t="e">
        <f>#REF!</f>
        <v>#REF!</v>
      </c>
      <c r="E13" s="95" t="e">
        <f>D13</f>
        <v>#REF!</v>
      </c>
      <c r="F13" s="76" t="s">
        <v>151</v>
      </c>
      <c r="G13" s="62"/>
      <c r="J13" s="1"/>
      <c r="K13" s="1"/>
      <c r="L13" s="1"/>
      <c r="M13" s="1"/>
    </row>
    <row r="14" spans="1:14" x14ac:dyDescent="0.25">
      <c r="A14" s="269"/>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70" t="s">
        <v>185</v>
      </c>
      <c r="G15" s="62"/>
      <c r="J15" s="1"/>
      <c r="K15" s="1"/>
      <c r="L15" s="1"/>
      <c r="M15" s="1"/>
    </row>
    <row r="16" spans="1:14" x14ac:dyDescent="0.2">
      <c r="A16" s="93" t="s">
        <v>125</v>
      </c>
      <c r="B16" s="84" t="s">
        <v>186</v>
      </c>
      <c r="C16" s="92" t="s">
        <v>179</v>
      </c>
      <c r="D16" s="80" t="e">
        <f>#REF!</f>
        <v>#REF!</v>
      </c>
      <c r="E16" s="95" t="e">
        <f t="shared" si="0"/>
        <v>#REF!</v>
      </c>
      <c r="F16" s="271"/>
      <c r="G16" s="62"/>
      <c r="J16" s="1"/>
      <c r="K16" s="1"/>
      <c r="L16" s="1"/>
      <c r="M16" s="1"/>
    </row>
    <row r="17" spans="1:13" x14ac:dyDescent="0.2">
      <c r="A17" s="93" t="s">
        <v>128</v>
      </c>
      <c r="B17" s="84" t="s">
        <v>180</v>
      </c>
      <c r="C17" s="92" t="s">
        <v>179</v>
      </c>
      <c r="D17" s="80" t="e">
        <f>#REF!</f>
        <v>#REF!</v>
      </c>
      <c r="E17" s="95" t="e">
        <f t="shared" si="0"/>
        <v>#REF!</v>
      </c>
      <c r="F17" s="271"/>
      <c r="G17" s="62"/>
      <c r="J17" s="1"/>
      <c r="K17" s="1"/>
      <c r="L17" s="1"/>
      <c r="M17" s="1"/>
    </row>
    <row r="18" spans="1:13" x14ac:dyDescent="0.2">
      <c r="A18" s="93" t="s">
        <v>197</v>
      </c>
      <c r="B18" s="86" t="s">
        <v>187</v>
      </c>
      <c r="C18" s="83" t="s">
        <v>179</v>
      </c>
      <c r="D18" s="80" t="e">
        <f>#REF!</f>
        <v>#REF!</v>
      </c>
      <c r="E18" s="95" t="e">
        <f t="shared" si="0"/>
        <v>#REF!</v>
      </c>
      <c r="F18" s="271"/>
      <c r="G18" s="62"/>
      <c r="J18" s="1"/>
      <c r="K18" s="1"/>
      <c r="L18" s="1"/>
      <c r="M18" s="1"/>
    </row>
    <row r="19" spans="1:13" ht="31.5" x14ac:dyDescent="0.25">
      <c r="A19" s="93" t="s">
        <v>198</v>
      </c>
      <c r="B19" s="81" t="s">
        <v>181</v>
      </c>
      <c r="C19" s="92" t="s">
        <v>179</v>
      </c>
      <c r="D19" s="80" t="e">
        <f>#REF!</f>
        <v>#REF!</v>
      </c>
      <c r="E19" s="95" t="e">
        <f t="shared" si="0"/>
        <v>#REF!</v>
      </c>
      <c r="F19" s="272"/>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66" t="s">
        <v>163</v>
      </c>
      <c r="G26" s="29" t="s">
        <v>123</v>
      </c>
      <c r="H26" s="13" t="s">
        <v>7</v>
      </c>
      <c r="I26" s="14"/>
      <c r="J26" s="15"/>
      <c r="K26" s="15"/>
      <c r="L26" s="15"/>
      <c r="M26" s="15"/>
    </row>
    <row r="27" spans="1:13" x14ac:dyDescent="0.2">
      <c r="A27" s="72"/>
      <c r="B27" s="13" t="s">
        <v>8</v>
      </c>
      <c r="C27" s="14"/>
      <c r="D27" s="15"/>
      <c r="E27" s="15"/>
      <c r="F27" s="267"/>
      <c r="G27" s="29"/>
      <c r="H27" s="13" t="s">
        <v>8</v>
      </c>
      <c r="I27" s="14"/>
      <c r="J27" s="15"/>
      <c r="K27" s="15"/>
      <c r="L27" s="15"/>
      <c r="M27" s="15"/>
    </row>
    <row r="28" spans="1:13" x14ac:dyDescent="0.2">
      <c r="A28" s="72"/>
      <c r="B28" s="31" t="s">
        <v>176</v>
      </c>
      <c r="C28" s="18" t="s">
        <v>9</v>
      </c>
      <c r="D28" s="19">
        <f>ROUND((1000000*80%),-3)</f>
        <v>800000</v>
      </c>
      <c r="E28" s="19">
        <f>ROUND((1000000*70%),-3)</f>
        <v>700000</v>
      </c>
      <c r="F28" s="268"/>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66"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67"/>
      <c r="G31" s="30"/>
      <c r="H31" s="17" t="s">
        <v>44</v>
      </c>
      <c r="I31" s="18" t="s">
        <v>9</v>
      </c>
      <c r="J31" s="19">
        <v>224000</v>
      </c>
      <c r="K31" s="19">
        <f>J31*100/$J$30</f>
        <v>80</v>
      </c>
      <c r="L31" s="19" t="s">
        <v>157</v>
      </c>
      <c r="M31" s="19">
        <v>196000</v>
      </c>
    </row>
    <row r="32" spans="1:13" x14ac:dyDescent="0.2">
      <c r="A32" s="71"/>
      <c r="B32" s="17" t="s">
        <v>212</v>
      </c>
      <c r="C32" s="18" t="s">
        <v>9</v>
      </c>
      <c r="D32" s="19" t="e">
        <f>ROUND((#REF!*100%),-3)</f>
        <v>#REF!</v>
      </c>
      <c r="E32" s="19" t="e">
        <f>ROUND((#REF!*80%),-3)</f>
        <v>#REF!</v>
      </c>
      <c r="F32" s="267"/>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67"/>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ROUND((#REF!*80%),-3)</f>
        <v>#REF!</v>
      </c>
      <c r="E35" s="19" t="e">
        <f>ROUND((#REF!*70%),-3)</f>
        <v>#REF!</v>
      </c>
      <c r="F35" s="266"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ROUND((#REF!*80%),-3)</f>
        <v>#REF!</v>
      </c>
      <c r="E36" s="19" t="e">
        <f>ROUND((#REF!*70%),-3)</f>
        <v>#REF!</v>
      </c>
      <c r="F36" s="267"/>
      <c r="G36" s="16"/>
      <c r="H36" s="17" t="s">
        <v>44</v>
      </c>
      <c r="I36" s="18" t="s">
        <v>9</v>
      </c>
      <c r="J36" s="19">
        <v>200000</v>
      </c>
      <c r="K36" s="19">
        <f>J36*100/$J$35</f>
        <v>83.333333333333329</v>
      </c>
      <c r="L36" s="19" t="s">
        <v>157</v>
      </c>
      <c r="M36" s="19">
        <v>175000</v>
      </c>
    </row>
    <row r="37" spans="1:13" x14ac:dyDescent="0.2">
      <c r="A37" s="71"/>
      <c r="B37" s="17" t="s">
        <v>139</v>
      </c>
      <c r="C37" s="18" t="s">
        <v>9</v>
      </c>
      <c r="D37" s="19" t="e">
        <f>ROUND((#REF!*80%),-3)</f>
        <v>#REF!</v>
      </c>
      <c r="E37" s="19" t="e">
        <f>ROUND((#REF!*70%),-3)</f>
        <v>#REF!</v>
      </c>
      <c r="F37" s="267"/>
      <c r="G37" s="16"/>
      <c r="H37" s="17" t="s">
        <v>45</v>
      </c>
      <c r="I37" s="18" t="s">
        <v>9</v>
      </c>
      <c r="J37" s="19">
        <v>168000</v>
      </c>
      <c r="K37" s="19">
        <f>J37*100/$J$35</f>
        <v>70</v>
      </c>
      <c r="L37" s="19" t="s">
        <v>157</v>
      </c>
      <c r="M37" s="19">
        <v>147000</v>
      </c>
    </row>
    <row r="38" spans="1:13" x14ac:dyDescent="0.2">
      <c r="A38" s="71"/>
      <c r="B38" s="17" t="s">
        <v>140</v>
      </c>
      <c r="C38" s="18" t="s">
        <v>9</v>
      </c>
      <c r="D38" s="19" t="e">
        <f>ROUND((#REF!*80%),-3)</f>
        <v>#REF!</v>
      </c>
      <c r="E38" s="19" t="e">
        <f>ROUND((#REF!*70%),-3)</f>
        <v>#REF!</v>
      </c>
      <c r="F38" s="267"/>
      <c r="G38" s="16"/>
      <c r="H38" s="17" t="s">
        <v>53</v>
      </c>
      <c r="I38" s="18" t="s">
        <v>9</v>
      </c>
      <c r="J38" s="19">
        <v>168000</v>
      </c>
      <c r="K38" s="19">
        <f>J38*100/$J$35</f>
        <v>70</v>
      </c>
      <c r="L38" s="19" t="s">
        <v>157</v>
      </c>
      <c r="M38" s="19">
        <v>147000</v>
      </c>
    </row>
    <row r="39" spans="1:13" x14ac:dyDescent="0.2">
      <c r="A39" s="71"/>
      <c r="B39" s="17" t="s">
        <v>141</v>
      </c>
      <c r="C39" s="18" t="s">
        <v>9</v>
      </c>
      <c r="D39" s="19" t="e">
        <f>ROUND((#REF!*80%),-3)</f>
        <v>#REF!</v>
      </c>
      <c r="E39" s="19" t="e">
        <f>ROUND((#REF!*70%),-3)</f>
        <v>#REF!</v>
      </c>
      <c r="F39" s="267"/>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67"/>
      <c r="G40" s="12">
        <v>3</v>
      </c>
      <c r="H40" s="20" t="s">
        <v>55</v>
      </c>
      <c r="I40" s="14"/>
      <c r="J40" s="15"/>
      <c r="K40" s="15"/>
      <c r="L40" s="15"/>
      <c r="M40" s="15"/>
    </row>
    <row r="41" spans="1:13" x14ac:dyDescent="0.2">
      <c r="A41" s="71"/>
      <c r="B41" s="17" t="s">
        <v>26</v>
      </c>
      <c r="C41" s="18" t="s">
        <v>9</v>
      </c>
      <c r="D41" s="19" t="e">
        <f>ROUND((#REF!*80%),-3)</f>
        <v>#REF!</v>
      </c>
      <c r="E41" s="19" t="e">
        <f>ROUND((#REF!*70%),-3)</f>
        <v>#REF!</v>
      </c>
      <c r="F41" s="267"/>
      <c r="G41" s="16"/>
      <c r="H41" s="17" t="s">
        <v>26</v>
      </c>
      <c r="I41" s="18" t="s">
        <v>9</v>
      </c>
      <c r="J41" s="19">
        <v>224000</v>
      </c>
      <c r="K41" s="19">
        <f>J41/$J$7*100</f>
        <v>80</v>
      </c>
      <c r="L41" s="19" t="s">
        <v>148</v>
      </c>
      <c r="M41" s="19">
        <v>196000</v>
      </c>
    </row>
    <row r="42" spans="1:13" x14ac:dyDescent="0.2">
      <c r="A42" s="71"/>
      <c r="B42" s="17" t="s">
        <v>44</v>
      </c>
      <c r="C42" s="18" t="s">
        <v>9</v>
      </c>
      <c r="D42" s="19" t="e">
        <f>ROUND((#REF!*80%),-3)</f>
        <v>#REF!</v>
      </c>
      <c r="E42" s="19" t="e">
        <f>ROUND((#REF!*70%),-3)</f>
        <v>#REF!</v>
      </c>
      <c r="F42" s="267"/>
      <c r="G42" s="16"/>
      <c r="H42" s="17" t="s">
        <v>129</v>
      </c>
      <c r="I42" s="18" t="s">
        <v>9</v>
      </c>
      <c r="J42" s="19">
        <v>216000</v>
      </c>
      <c r="K42" s="19">
        <f>J42*100/$J$41</f>
        <v>96.428571428571431</v>
      </c>
      <c r="L42" s="19" t="s">
        <v>157</v>
      </c>
      <c r="M42" s="19">
        <v>189000</v>
      </c>
    </row>
    <row r="43" spans="1:13" x14ac:dyDescent="0.2">
      <c r="A43" s="71"/>
      <c r="B43" s="17" t="s">
        <v>142</v>
      </c>
      <c r="C43" s="18" t="s">
        <v>9</v>
      </c>
      <c r="D43" s="19" t="e">
        <f>ROUND((#REF!*80%),-3)</f>
        <v>#REF!</v>
      </c>
      <c r="E43" s="19" t="e">
        <f>ROUND((#REF!*70%),-3)</f>
        <v>#REF!</v>
      </c>
      <c r="F43" s="267"/>
      <c r="G43" s="16"/>
      <c r="H43" s="17" t="s">
        <v>73</v>
      </c>
      <c r="I43" s="18" t="s">
        <v>9</v>
      </c>
      <c r="J43" s="19">
        <v>208000</v>
      </c>
      <c r="K43" s="19">
        <f>J43*100/$J$41</f>
        <v>92.857142857142861</v>
      </c>
      <c r="L43" s="19" t="s">
        <v>157</v>
      </c>
      <c r="M43" s="19">
        <v>182000</v>
      </c>
    </row>
    <row r="44" spans="1:13" x14ac:dyDescent="0.2">
      <c r="A44" s="71"/>
      <c r="B44" s="17" t="s">
        <v>143</v>
      </c>
      <c r="C44" s="18" t="s">
        <v>9</v>
      </c>
      <c r="D44" s="19" t="e">
        <f>ROUND((#REF!*80%),-3)</f>
        <v>#REF!</v>
      </c>
      <c r="E44" s="19" t="e">
        <f>ROUND((#REF!*70%),-3)</f>
        <v>#REF!</v>
      </c>
      <c r="F44" s="267"/>
      <c r="G44" s="16"/>
      <c r="H44" s="17" t="s">
        <v>74</v>
      </c>
      <c r="I44" s="18" t="s">
        <v>9</v>
      </c>
      <c r="J44" s="19">
        <v>200000</v>
      </c>
      <c r="K44" s="19">
        <f>J44*100/$J$41</f>
        <v>89.285714285714292</v>
      </c>
      <c r="L44" s="19" t="s">
        <v>157</v>
      </c>
      <c r="M44" s="19">
        <v>175000</v>
      </c>
    </row>
    <row r="45" spans="1:13" x14ac:dyDescent="0.2">
      <c r="A45" s="71"/>
      <c r="B45" s="17" t="s">
        <v>56</v>
      </c>
      <c r="C45" s="18" t="s">
        <v>9</v>
      </c>
      <c r="D45" s="19" t="e">
        <f>ROUND((#REF!*80%),-3)</f>
        <v>#REF!</v>
      </c>
      <c r="E45" s="19" t="e">
        <f>ROUND((#REF!*70%),-3)</f>
        <v>#REF!</v>
      </c>
      <c r="F45" s="267"/>
      <c r="G45" s="16"/>
      <c r="H45" s="17" t="s">
        <v>56</v>
      </c>
      <c r="I45" s="18" t="s">
        <v>9</v>
      </c>
      <c r="J45" s="19">
        <v>168000</v>
      </c>
      <c r="K45" s="19">
        <f>J45*100/$J$41</f>
        <v>75</v>
      </c>
      <c r="L45" s="19" t="s">
        <v>157</v>
      </c>
      <c r="M45" s="19">
        <v>147000</v>
      </c>
    </row>
    <row r="46" spans="1:13" x14ac:dyDescent="0.2">
      <c r="A46" s="71"/>
      <c r="B46" s="17" t="s">
        <v>57</v>
      </c>
      <c r="C46" s="18" t="s">
        <v>9</v>
      </c>
      <c r="D46" s="19" t="e">
        <f>ROUND((#REF!*80%),-3)</f>
        <v>#REF!</v>
      </c>
      <c r="E46" s="19" t="e">
        <f>ROUND((#REF!*70%),-3)</f>
        <v>#REF!</v>
      </c>
      <c r="F46" s="267"/>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67"/>
      <c r="G47" s="12">
        <v>4</v>
      </c>
      <c r="H47" s="20" t="s">
        <v>59</v>
      </c>
      <c r="I47" s="14"/>
      <c r="J47" s="15"/>
      <c r="K47" s="15"/>
      <c r="L47" s="15"/>
      <c r="M47" s="15"/>
    </row>
    <row r="48" spans="1:13" x14ac:dyDescent="0.2">
      <c r="A48" s="71"/>
      <c r="B48" s="17" t="s">
        <v>137</v>
      </c>
      <c r="C48" s="18" t="s">
        <v>9</v>
      </c>
      <c r="D48" s="19" t="e">
        <f>ROUND((#REF!*80%),-3)</f>
        <v>#REF!</v>
      </c>
      <c r="E48" s="19" t="e">
        <f>ROUND((#REF!*70%),-3)</f>
        <v>#REF!</v>
      </c>
      <c r="F48" s="267"/>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ROUND((#REF!*80%),-3)</f>
        <v>#REF!</v>
      </c>
      <c r="E49" s="19" t="e">
        <f>ROUND((#REF!*70%),-3)</f>
        <v>#REF!</v>
      </c>
      <c r="F49" s="267"/>
      <c r="G49" s="16"/>
      <c r="H49" s="17" t="s">
        <v>44</v>
      </c>
      <c r="I49" s="18" t="s">
        <v>9</v>
      </c>
      <c r="J49" s="19">
        <v>200000</v>
      </c>
      <c r="K49" s="19">
        <f>J49*100/$J$48</f>
        <v>83.333333333333329</v>
      </c>
      <c r="L49" s="19" t="s">
        <v>157</v>
      </c>
      <c r="M49" s="19">
        <v>175000</v>
      </c>
    </row>
    <row r="50" spans="1:13" x14ac:dyDescent="0.2">
      <c r="A50" s="71"/>
      <c r="B50" s="17" t="s">
        <v>139</v>
      </c>
      <c r="C50" s="18" t="s">
        <v>9</v>
      </c>
      <c r="D50" s="19" t="e">
        <f>ROUND((#REF!*80%),-3)</f>
        <v>#REF!</v>
      </c>
      <c r="E50" s="19" t="e">
        <f>ROUND((#REF!*70%),-3)</f>
        <v>#REF!</v>
      </c>
      <c r="F50" s="267"/>
      <c r="G50" s="16"/>
      <c r="H50" s="17" t="s">
        <v>51</v>
      </c>
      <c r="I50" s="18" t="s">
        <v>9</v>
      </c>
      <c r="J50" s="19">
        <v>168000</v>
      </c>
      <c r="K50" s="19">
        <f>J50*100/$J$48</f>
        <v>70</v>
      </c>
      <c r="L50" s="19" t="s">
        <v>157</v>
      </c>
      <c r="M50" s="19">
        <v>147000</v>
      </c>
    </row>
    <row r="51" spans="1:13" x14ac:dyDescent="0.2">
      <c r="A51" s="71"/>
      <c r="B51" s="17" t="s">
        <v>210</v>
      </c>
      <c r="C51" s="18" t="s">
        <v>9</v>
      </c>
      <c r="D51" s="19" t="e">
        <f>ROUND((#REF!*80%),-3)</f>
        <v>#REF!</v>
      </c>
      <c r="E51" s="19" t="e">
        <f>ROUND((#REF!*70%),-3)</f>
        <v>#REF!</v>
      </c>
      <c r="F51" s="267"/>
      <c r="G51" s="16"/>
      <c r="H51" s="17"/>
      <c r="I51" s="18"/>
      <c r="J51" s="19"/>
      <c r="K51" s="19"/>
      <c r="L51" s="19"/>
      <c r="M51" s="19"/>
    </row>
    <row r="52" spans="1:13" x14ac:dyDescent="0.2">
      <c r="A52" s="71"/>
      <c r="B52" s="17" t="s">
        <v>146</v>
      </c>
      <c r="C52" s="18" t="s">
        <v>9</v>
      </c>
      <c r="D52" s="19" t="e">
        <f>ROUND((#REF!*80%),-3)</f>
        <v>#REF!</v>
      </c>
      <c r="E52" s="19" t="e">
        <f>ROUND((#REF!*70%),-3)</f>
        <v>#REF!</v>
      </c>
      <c r="F52" s="267"/>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67"/>
      <c r="G53" s="12">
        <v>5</v>
      </c>
      <c r="H53" s="20" t="s">
        <v>14</v>
      </c>
      <c r="I53" s="14"/>
      <c r="J53" s="15"/>
      <c r="K53" s="15"/>
      <c r="L53" s="15"/>
      <c r="M53" s="15"/>
    </row>
    <row r="54" spans="1:13" x14ac:dyDescent="0.2">
      <c r="A54" s="71"/>
      <c r="B54" s="17" t="s">
        <v>26</v>
      </c>
      <c r="C54" s="18" t="s">
        <v>9</v>
      </c>
      <c r="D54" s="19" t="e">
        <f>ROUND((#REF!*80%),-3)</f>
        <v>#REF!</v>
      </c>
      <c r="E54" s="19" t="e">
        <f>ROUND((#REF!*70%),-3)</f>
        <v>#REF!</v>
      </c>
      <c r="F54" s="267"/>
      <c r="G54" s="16" t="s">
        <v>130</v>
      </c>
      <c r="H54" s="17" t="s">
        <v>131</v>
      </c>
      <c r="I54" s="18"/>
      <c r="J54" s="19"/>
      <c r="K54" s="19"/>
      <c r="L54" s="19"/>
      <c r="M54" s="19"/>
    </row>
    <row r="55" spans="1:13" x14ac:dyDescent="0.2">
      <c r="A55" s="71"/>
      <c r="B55" s="17" t="s">
        <v>44</v>
      </c>
      <c r="C55" s="18" t="s">
        <v>9</v>
      </c>
      <c r="D55" s="19" t="e">
        <f>ROUND((#REF!*80%),-3)</f>
        <v>#REF!</v>
      </c>
      <c r="E55" s="19" t="e">
        <f>ROUND((#REF!*70%),-3)</f>
        <v>#REF!</v>
      </c>
      <c r="F55" s="267"/>
      <c r="G55" s="16"/>
      <c r="H55" s="17" t="s">
        <v>132</v>
      </c>
      <c r="I55" s="18" t="s">
        <v>71</v>
      </c>
      <c r="J55" s="19">
        <v>52000</v>
      </c>
      <c r="K55" s="19"/>
      <c r="L55" s="19"/>
      <c r="M55" s="19">
        <v>46000</v>
      </c>
    </row>
    <row r="56" spans="1:13" x14ac:dyDescent="0.2">
      <c r="A56" s="71"/>
      <c r="B56" s="17" t="s">
        <v>145</v>
      </c>
      <c r="C56" s="18" t="s">
        <v>9</v>
      </c>
      <c r="D56" s="19" t="e">
        <f>ROUND((#REF!*80%),-3)</f>
        <v>#REF!</v>
      </c>
      <c r="E56" s="19" t="e">
        <f>ROUND((#REF!*70%),-3)</f>
        <v>#REF!</v>
      </c>
      <c r="F56" s="268"/>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66" t="s">
        <v>162</v>
      </c>
      <c r="G58" s="16"/>
      <c r="H58" s="17" t="s">
        <v>67</v>
      </c>
      <c r="I58" s="18" t="s">
        <v>71</v>
      </c>
      <c r="J58" s="19">
        <v>3200</v>
      </c>
      <c r="K58" s="19"/>
      <c r="L58" s="19"/>
      <c r="M58" s="19">
        <v>3000</v>
      </c>
    </row>
    <row r="59" spans="1:13" x14ac:dyDescent="0.2">
      <c r="A59" s="71"/>
      <c r="B59" s="17" t="s">
        <v>152</v>
      </c>
      <c r="C59" s="18" t="s">
        <v>9</v>
      </c>
      <c r="D59" s="19" t="e">
        <f>ROUND((#REF!*80%),-3)</f>
        <v>#REF!</v>
      </c>
      <c r="E59" s="19" t="e">
        <f>ROUND((#REF!*70%),-3)</f>
        <v>#REF!</v>
      </c>
      <c r="F59" s="267"/>
      <c r="G59" s="16" t="s">
        <v>134</v>
      </c>
      <c r="H59" s="17" t="s">
        <v>60</v>
      </c>
      <c r="I59" s="18"/>
      <c r="J59" s="19"/>
      <c r="K59" s="19"/>
      <c r="L59" s="19"/>
      <c r="M59" s="19"/>
    </row>
    <row r="60" spans="1:13" x14ac:dyDescent="0.2">
      <c r="A60" s="72">
        <v>7</v>
      </c>
      <c r="B60" s="20" t="s">
        <v>189</v>
      </c>
      <c r="C60" s="14"/>
      <c r="D60" s="19"/>
      <c r="E60" s="19"/>
      <c r="F60" s="267"/>
      <c r="G60" s="16"/>
      <c r="H60" s="91" t="s">
        <v>26</v>
      </c>
      <c r="I60" s="18" t="s">
        <v>9</v>
      </c>
      <c r="J60" s="19">
        <v>240000</v>
      </c>
      <c r="K60" s="19">
        <f>J60/$J$7*100</f>
        <v>85.714285714285708</v>
      </c>
      <c r="L60" s="19" t="s">
        <v>148</v>
      </c>
      <c r="M60" s="19">
        <v>210000</v>
      </c>
    </row>
    <row r="61" spans="1:13" x14ac:dyDescent="0.2">
      <c r="A61" s="71"/>
      <c r="B61" s="17" t="e">
        <f>#REF!</f>
        <v>#REF!</v>
      </c>
      <c r="C61" s="64" t="e">
        <f>#REF!</f>
        <v>#REF!</v>
      </c>
      <c r="D61" s="19" t="e">
        <f>ROUND((#REF!*80%),-3)</f>
        <v>#REF!</v>
      </c>
      <c r="E61" s="19" t="e">
        <f>ROUND((#REF!*70%),-3)</f>
        <v>#REF!</v>
      </c>
      <c r="F61" s="267"/>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67"/>
      <c r="G62" s="16"/>
      <c r="H62" s="17" t="s">
        <v>44</v>
      </c>
      <c r="I62" s="18" t="s">
        <v>9</v>
      </c>
      <c r="J62" s="19">
        <v>200000</v>
      </c>
      <c r="K62" s="19" t="e">
        <f>J62*100/#REF!</f>
        <v>#REF!</v>
      </c>
      <c r="L62" s="19" t="s">
        <v>157</v>
      </c>
      <c r="M62" s="19">
        <v>175000</v>
      </c>
    </row>
    <row r="63" spans="1:13" x14ac:dyDescent="0.2">
      <c r="A63" s="71"/>
      <c r="B63" s="17" t="e">
        <f>#REF!</f>
        <v>#REF!</v>
      </c>
      <c r="C63" s="64" t="e">
        <f>#REF!</f>
        <v>#REF!</v>
      </c>
      <c r="D63" s="19" t="e">
        <f>ROUND((#REF!*80%),-3)</f>
        <v>#REF!</v>
      </c>
      <c r="E63" s="19" t="e">
        <f>ROUND((#REF!*70%),-3)</f>
        <v>#REF!</v>
      </c>
      <c r="F63" s="267"/>
      <c r="G63" s="16"/>
      <c r="H63" s="17" t="s">
        <v>45</v>
      </c>
      <c r="I63" s="18" t="s">
        <v>9</v>
      </c>
      <c r="J63" s="19">
        <v>168000</v>
      </c>
      <c r="K63" s="19" t="e">
        <f>J63*100/#REF!</f>
        <v>#REF!</v>
      </c>
      <c r="L63" s="19" t="s">
        <v>157</v>
      </c>
      <c r="M63" s="19">
        <v>147000</v>
      </c>
    </row>
    <row r="64" spans="1:13" x14ac:dyDescent="0.2">
      <c r="A64" s="71"/>
      <c r="B64" s="17" t="e">
        <f>#REF!</f>
        <v>#REF!</v>
      </c>
      <c r="C64" s="64" t="e">
        <f>#REF!</f>
        <v>#REF!</v>
      </c>
      <c r="D64" s="19" t="e">
        <f>ROUND((#REF!*80%),-3)</f>
        <v>#REF!</v>
      </c>
      <c r="E64" s="19" t="e">
        <f>ROUND((#REF!*70%),-3)</f>
        <v>#REF!</v>
      </c>
      <c r="F64" s="267"/>
      <c r="G64" s="16"/>
      <c r="H64" s="17" t="s">
        <v>61</v>
      </c>
      <c r="I64" s="18" t="s">
        <v>9</v>
      </c>
      <c r="J64" s="19">
        <v>92000</v>
      </c>
      <c r="K64" s="19" t="e">
        <f>J64*100/#REF!</f>
        <v>#REF!</v>
      </c>
      <c r="L64" s="19" t="s">
        <v>157</v>
      </c>
      <c r="M64" s="19">
        <v>81000</v>
      </c>
    </row>
    <row r="65" spans="1:13" x14ac:dyDescent="0.2">
      <c r="A65" s="71"/>
      <c r="B65" s="17" t="e">
        <f>#REF!</f>
        <v>#REF!</v>
      </c>
      <c r="C65" s="64" t="e">
        <f>#REF!</f>
        <v>#REF!</v>
      </c>
      <c r="D65" s="19" t="e">
        <f>ROUND((#REF!*80%),-3)</f>
        <v>#REF!</v>
      </c>
      <c r="E65" s="19" t="e">
        <f>ROUND((#REF!*70%),-3)</f>
        <v>#REF!</v>
      </c>
      <c r="F65" s="267"/>
      <c r="G65" s="16"/>
      <c r="H65" s="17"/>
      <c r="I65" s="18"/>
      <c r="J65" s="19"/>
      <c r="K65" s="19"/>
      <c r="L65" s="19"/>
      <c r="M65" s="19"/>
    </row>
    <row r="66" spans="1:13" x14ac:dyDescent="0.2">
      <c r="A66" s="71"/>
      <c r="B66" s="17" t="e">
        <f>#REF!</f>
        <v>#REF!</v>
      </c>
      <c r="C66" s="64" t="e">
        <f>#REF!</f>
        <v>#REF!</v>
      </c>
      <c r="D66" s="19" t="e">
        <f>ROUND((#REF!*80%),-3)</f>
        <v>#REF!</v>
      </c>
      <c r="E66" s="19" t="e">
        <f>ROUND((#REF!*70%),-3)</f>
        <v>#REF!</v>
      </c>
      <c r="F66" s="267"/>
      <c r="G66" s="16"/>
      <c r="H66" s="17"/>
      <c r="I66" s="18"/>
      <c r="J66" s="19"/>
      <c r="K66" s="19"/>
      <c r="L66" s="19"/>
      <c r="M66" s="19"/>
    </row>
    <row r="67" spans="1:13" ht="31.5" x14ac:dyDescent="0.2">
      <c r="A67" s="71"/>
      <c r="B67" s="17" t="s">
        <v>118</v>
      </c>
      <c r="C67" s="18" t="s">
        <v>135</v>
      </c>
      <c r="D67" s="19">
        <f>ROUND((300000*80%),-3)</f>
        <v>240000</v>
      </c>
      <c r="E67" s="19">
        <f>ROUND((300000*70%),-3)</f>
        <v>210000</v>
      </c>
      <c r="F67" s="267"/>
      <c r="G67" s="12">
        <v>7</v>
      </c>
      <c r="H67" s="20" t="s">
        <v>18</v>
      </c>
      <c r="I67" s="14"/>
      <c r="J67" s="15"/>
      <c r="K67" s="15"/>
      <c r="L67" s="15"/>
      <c r="M67" s="15"/>
    </row>
    <row r="68" spans="1:13" x14ac:dyDescent="0.2">
      <c r="A68" s="71"/>
      <c r="B68" s="17" t="e">
        <f>#REF!</f>
        <v>#REF!</v>
      </c>
      <c r="C68" s="64" t="e">
        <f>#REF!</f>
        <v>#REF!</v>
      </c>
      <c r="D68" s="19" t="e">
        <f>ROUND((#REF!*80%),-3)</f>
        <v>#REF!</v>
      </c>
      <c r="E68" s="19" t="e">
        <f>ROUND((#REF!*70%),-3)</f>
        <v>#REF!</v>
      </c>
      <c r="F68" s="267"/>
      <c r="G68" s="16"/>
      <c r="H68" s="17" t="s">
        <v>19</v>
      </c>
      <c r="I68" s="18" t="s">
        <v>9</v>
      </c>
      <c r="J68" s="19">
        <v>128000</v>
      </c>
      <c r="K68" s="19"/>
      <c r="L68" s="19"/>
      <c r="M68" s="19">
        <v>112000</v>
      </c>
    </row>
    <row r="69" spans="1:13" x14ac:dyDescent="0.2">
      <c r="A69" s="72" t="s">
        <v>195</v>
      </c>
      <c r="B69" s="20" t="s">
        <v>190</v>
      </c>
      <c r="C69" s="14"/>
      <c r="D69" s="19"/>
      <c r="E69" s="19"/>
      <c r="F69" s="267"/>
      <c r="G69" s="16"/>
      <c r="H69" s="17" t="s">
        <v>20</v>
      </c>
      <c r="I69" s="18" t="s">
        <v>9</v>
      </c>
      <c r="J69" s="19">
        <v>128000</v>
      </c>
      <c r="K69" s="19"/>
      <c r="L69" s="19"/>
      <c r="M69" s="19">
        <v>112000</v>
      </c>
    </row>
    <row r="70" spans="1:13" x14ac:dyDescent="0.2">
      <c r="A70" s="71"/>
      <c r="B70" s="17" t="e">
        <f>#REF!</f>
        <v>#REF!</v>
      </c>
      <c r="C70" s="64" t="e">
        <f>#REF!</f>
        <v>#REF!</v>
      </c>
      <c r="D70" s="19" t="e">
        <f>ROUND((#REF!*80%),-3)</f>
        <v>#REF!</v>
      </c>
      <c r="E70" s="19" t="e">
        <f>ROUND((#REF!*70%),-3)</f>
        <v>#REF!</v>
      </c>
      <c r="F70" s="267"/>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75" t="s">
        <v>90</v>
      </c>
      <c r="B72" s="275"/>
      <c r="C72" s="4"/>
      <c r="D72" s="1"/>
      <c r="E72" s="7"/>
      <c r="F72" s="66"/>
      <c r="H72" s="10" t="s">
        <v>98</v>
      </c>
      <c r="I72" s="6"/>
      <c r="J72" s="7"/>
      <c r="K72" s="7"/>
      <c r="L72" s="7"/>
      <c r="M72" s="7"/>
    </row>
    <row r="73" spans="1:13" ht="68.25" customHeight="1" x14ac:dyDescent="0.2">
      <c r="A73" s="34"/>
      <c r="B73" s="265" t="s">
        <v>211</v>
      </c>
      <c r="C73" s="265"/>
      <c r="D73" s="265"/>
      <c r="E73" s="265"/>
      <c r="F73" s="265"/>
    </row>
    <row r="74" spans="1:13" x14ac:dyDescent="0.2">
      <c r="A74" s="88"/>
      <c r="B74" s="273" t="s">
        <v>193</v>
      </c>
      <c r="C74" s="273"/>
      <c r="D74" s="273"/>
      <c r="E74" s="273"/>
      <c r="F74" s="273"/>
      <c r="H74" s="276" t="s">
        <v>41</v>
      </c>
      <c r="I74" s="276"/>
      <c r="J74" s="276"/>
      <c r="K74" s="276"/>
      <c r="L74" s="276"/>
      <c r="M74" s="276"/>
    </row>
    <row r="75" spans="1:13" ht="41.25" customHeight="1" x14ac:dyDescent="0.2">
      <c r="A75" s="96"/>
      <c r="B75" s="273" t="s">
        <v>209</v>
      </c>
      <c r="C75" s="273"/>
      <c r="D75" s="273"/>
      <c r="E75" s="273"/>
      <c r="F75" s="273"/>
      <c r="H75" s="274" t="s">
        <v>42</v>
      </c>
      <c r="I75" s="274"/>
      <c r="J75" s="274"/>
      <c r="K75" s="274"/>
      <c r="L75" s="274"/>
      <c r="M75" s="274"/>
    </row>
    <row r="76" spans="1:13" x14ac:dyDescent="0.2">
      <c r="B76" s="273" t="s">
        <v>119</v>
      </c>
      <c r="C76" s="273"/>
      <c r="D76" s="273"/>
      <c r="E76" s="273"/>
      <c r="F76" s="273"/>
    </row>
  </sheetData>
  <mergeCells count="31">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 ref="B73:F73"/>
    <mergeCell ref="F35:F56"/>
    <mergeCell ref="F58:F70"/>
    <mergeCell ref="A13:A14"/>
    <mergeCell ref="F15:F19"/>
    <mergeCell ref="A1:F1"/>
    <mergeCell ref="K5:L5"/>
    <mergeCell ref="M4:M5"/>
    <mergeCell ref="J4:L4"/>
    <mergeCell ref="A2:F2"/>
    <mergeCell ref="A3:F3"/>
    <mergeCell ref="G1:M1"/>
    <mergeCell ref="G2:M2"/>
    <mergeCell ref="G3:M3"/>
    <mergeCell ref="A4:A5"/>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PL01_HSGQG_BSS</vt:lpstr>
      <vt:lpstr>PL01_HSGQG_TTrUBNDTP</vt:lpstr>
      <vt:lpstr>PL01_HSGQG_TTrSGD</vt:lpstr>
      <vt:lpstr>PL01_HSGQG_NQ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PL01_HSGQG_NQ!Print_Titles</vt:lpstr>
      <vt:lpstr>PL01_HSGQG_TTrSGD!Print_Titles</vt:lpstr>
      <vt:lpstr>PL01_HSGQG_TTrUBNDTP!Print_Titles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2026-04-17T07:38:20Z</cp:lastPrinted>
  <dcterms:created xsi:type="dcterms:W3CDTF">1996-10-14T23:33:28Z</dcterms:created>
  <dcterms:modified xsi:type="dcterms:W3CDTF">2026-04-17T07:38:23Z</dcterms:modified>
</cp:coreProperties>
</file>